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REZULTĀTi" sheetId="1" r:id="rId1"/>
  </sheets>
  <definedNames/>
  <calcPr fullCalcOnLoad="1"/>
</workbook>
</file>

<file path=xl/sharedStrings.xml><?xml version="1.0" encoding="utf-8"?>
<sst xmlns="http://schemas.openxmlformats.org/spreadsheetml/2006/main" count="151" uniqueCount="107">
  <si>
    <t>Raitis Purmalis</t>
  </si>
  <si>
    <t>Gatis Krūmiņš</t>
  </si>
  <si>
    <t>Ģirts Lauberts</t>
  </si>
  <si>
    <t>Aldis Lebedis</t>
  </si>
  <si>
    <t>Jānis Prindulis</t>
  </si>
  <si>
    <t>Eduards Kalve</t>
  </si>
  <si>
    <t>Toms Šimis</t>
  </si>
  <si>
    <t>Imants Vidiņš</t>
  </si>
  <si>
    <t>Jānis Karašnieks</t>
  </si>
  <si>
    <t>Andris Vanags</t>
  </si>
  <si>
    <t>Artūrs Dzintars</t>
  </si>
  <si>
    <t>Aldis Cīrulis</t>
  </si>
  <si>
    <t>Aigars Jušēns</t>
  </si>
  <si>
    <t>Ilgmārs Bite</t>
  </si>
  <si>
    <t>Toms Buks</t>
  </si>
  <si>
    <t>Ēriks Stalīdzāns</t>
  </si>
  <si>
    <t>Arnis Pinka</t>
  </si>
  <si>
    <t>Kristaps Čuntonovs</t>
  </si>
  <si>
    <t>Pilots</t>
  </si>
  <si>
    <t>Stūrmanis</t>
  </si>
  <si>
    <t>Komanda</t>
  </si>
  <si>
    <t>Guntars Žilinskis</t>
  </si>
  <si>
    <t>LK0</t>
  </si>
  <si>
    <t>LK1</t>
  </si>
  <si>
    <t>SRS1</t>
  </si>
  <si>
    <t>RS2</t>
  </si>
  <si>
    <t>Sods</t>
  </si>
  <si>
    <t>Kaspars Briedis-Veidenbergs</t>
  </si>
  <si>
    <t xml:space="preserve">Artis Stopiņš </t>
  </si>
  <si>
    <t>Matīss Pinka</t>
  </si>
  <si>
    <t>Toms Deinats</t>
  </si>
  <si>
    <t>Mareks Vītols</t>
  </si>
  <si>
    <t>Raivo Saļms</t>
  </si>
  <si>
    <t>Alvis Buls</t>
  </si>
  <si>
    <t>Ekipāža</t>
  </si>
  <si>
    <t>ātrums</t>
  </si>
  <si>
    <t>+ / -</t>
  </si>
  <si>
    <t>attālums</t>
  </si>
  <si>
    <t>Min</t>
  </si>
  <si>
    <t>Max</t>
  </si>
  <si>
    <t>Real</t>
  </si>
  <si>
    <t>Apsteidze</t>
  </si>
  <si>
    <t>Kavējums</t>
  </si>
  <si>
    <t>Laika norma</t>
  </si>
  <si>
    <t>laiks</t>
  </si>
  <si>
    <t>ideal</t>
  </si>
  <si>
    <t>+/-</t>
  </si>
  <si>
    <t>LK2</t>
  </si>
  <si>
    <t>Laika n.</t>
  </si>
  <si>
    <t>RS3</t>
  </si>
  <si>
    <t>LK3a</t>
  </si>
  <si>
    <t>LK3b</t>
  </si>
  <si>
    <t>SRS4</t>
  </si>
  <si>
    <t>LK4</t>
  </si>
  <si>
    <t>RS5</t>
  </si>
  <si>
    <t>LK5</t>
  </si>
  <si>
    <t>Sodi kopā</t>
  </si>
  <si>
    <t>VIETA
LEG</t>
  </si>
  <si>
    <t>Ozs</t>
  </si>
  <si>
    <t>KP13</t>
  </si>
  <si>
    <t>KP sods</t>
  </si>
  <si>
    <t>Ozf</t>
  </si>
  <si>
    <t>SL</t>
  </si>
  <si>
    <t>KP13 laiks</t>
  </si>
  <si>
    <t>12 + 1</t>
  </si>
  <si>
    <t>11 + 3</t>
  </si>
  <si>
    <t>9 + 4</t>
  </si>
  <si>
    <t>2 + 10</t>
  </si>
  <si>
    <t>6 + 7</t>
  </si>
  <si>
    <t>5 + 8</t>
  </si>
  <si>
    <t>OZ
sodi
kopā</t>
  </si>
  <si>
    <t>VIETA
OZ</t>
  </si>
  <si>
    <t xml:space="preserve">
POSMĀ</t>
  </si>
  <si>
    <t>VIETA</t>
  </si>
  <si>
    <t>Ieva Kļaviņa</t>
  </si>
  <si>
    <t>NSNF</t>
  </si>
  <si>
    <t>Ilze Seļakova</t>
  </si>
  <si>
    <t>Mareks Kovaļevskis</t>
  </si>
  <si>
    <t>SAAB Kluba Rallija Komanda</t>
  </si>
  <si>
    <t>Aivars Mačeks</t>
  </si>
  <si>
    <t>Guntis Kalējs</t>
  </si>
  <si>
    <t>Timurs Dukāts</t>
  </si>
  <si>
    <t>Slow Motion Racing Team</t>
  </si>
  <si>
    <t>Kristaps Kradevics</t>
  </si>
  <si>
    <t>Non-Stop Rally Team</t>
  </si>
  <si>
    <t>Gints Gritāns</t>
  </si>
  <si>
    <t>Uldis Mikulāns</t>
  </si>
  <si>
    <t>Uģis Reņģe</t>
  </si>
  <si>
    <t>Artis Bormanis</t>
  </si>
  <si>
    <t>Liena Zvaigzne</t>
  </si>
  <si>
    <t>Sanita Pavāre</t>
  </si>
  <si>
    <t>Mārtiņš Avots</t>
  </si>
  <si>
    <t>Normunds Lisovskis</t>
  </si>
  <si>
    <t>Lauris Buls</t>
  </si>
  <si>
    <t>Veronika Stalīdzāne</t>
  </si>
  <si>
    <t>Aivars Tēvainis</t>
  </si>
  <si>
    <t>Normunds Vilnis</t>
  </si>
  <si>
    <t>Mārcis Kroja</t>
  </si>
  <si>
    <t>Reinis Lazda</t>
  </si>
  <si>
    <t>Edgars Šņore</t>
  </si>
  <si>
    <t>Kaspars Janisels</t>
  </si>
  <si>
    <t>Aigars Tīdmanis</t>
  </si>
  <si>
    <t>Linda Dzintare</t>
  </si>
  <si>
    <t>Ilze Kākule</t>
  </si>
  <si>
    <t>Punkti
gada
ieskaitē</t>
  </si>
  <si>
    <t>Komandu ieskaite</t>
  </si>
  <si>
    <t>First Data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</si>
</sst>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:ss;@"/>
    <numFmt numFmtId="169" formatCode="hh:mm:ss;@"/>
    <numFmt numFmtId="170" formatCode="0.00000"/>
    <numFmt numFmtId="171" formatCode="[$-F400]h:mm:ss\ AM/PM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171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20" fontId="0" fillId="0" borderId="1" xfId="0" applyNumberFormat="1" applyFont="1" applyBorder="1" applyAlignment="1">
      <alignment/>
    </xf>
    <xf numFmtId="21" fontId="0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" fontId="5" fillId="3" borderId="7" xfId="0" applyNumberFormat="1" applyFon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/>
    </xf>
    <xf numFmtId="1" fontId="3" fillId="3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" fontId="3" fillId="4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20" fontId="6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5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7"/>
  <sheetViews>
    <sheetView tabSelected="1" workbookViewId="0" topLeftCell="A1">
      <pane xSplit="4" topLeftCell="AZ1" activePane="topRight" state="frozen"/>
      <selection pane="topLeft" activeCell="A2" sqref="A2:IV27"/>
      <selection pane="topRight" activeCell="D13" sqref="D13"/>
    </sheetView>
  </sheetViews>
  <sheetFormatPr defaultColWidth="9.140625" defaultRowHeight="12.75"/>
  <cols>
    <col min="1" max="1" width="9.140625" style="1" customWidth="1"/>
    <col min="2" max="2" width="25.57421875" style="1" bestFit="1" customWidth="1"/>
    <col min="3" max="3" width="17.8515625" style="1" bestFit="1" customWidth="1"/>
    <col min="4" max="4" width="26.00390625" style="1" bestFit="1" customWidth="1"/>
    <col min="5" max="6" width="9.140625" style="1" customWidth="1"/>
    <col min="7" max="9" width="8.140625" style="1" customWidth="1"/>
    <col min="10" max="11" width="4.421875" style="1" customWidth="1"/>
    <col min="12" max="12" width="5.421875" style="1" bestFit="1" customWidth="1"/>
    <col min="13" max="13" width="9.140625" style="1" customWidth="1"/>
    <col min="14" max="14" width="5.421875" style="1" bestFit="1" customWidth="1"/>
    <col min="15" max="15" width="5.140625" style="1" customWidth="1"/>
    <col min="16" max="17" width="9.140625" style="1" customWidth="1"/>
    <col min="18" max="18" width="5.421875" style="1" bestFit="1" customWidth="1"/>
    <col min="19" max="19" width="9.140625" style="1" customWidth="1"/>
    <col min="20" max="20" width="5.421875" style="1" bestFit="1" customWidth="1"/>
    <col min="21" max="21" width="5.28125" style="1" customWidth="1"/>
    <col min="22" max="23" width="9.140625" style="1" customWidth="1"/>
    <col min="24" max="24" width="6.00390625" style="1" bestFit="1" customWidth="1"/>
    <col min="25" max="25" width="7.57421875" style="1" bestFit="1" customWidth="1"/>
    <col min="26" max="26" width="5.421875" style="1" bestFit="1" customWidth="1"/>
    <col min="27" max="27" width="5.140625" style="1" customWidth="1"/>
    <col min="28" max="28" width="5.57421875" style="1" bestFit="1" customWidth="1"/>
    <col min="29" max="29" width="8.140625" style="1" bestFit="1" customWidth="1"/>
    <col min="30" max="30" width="8.140625" style="1" customWidth="1"/>
    <col min="31" max="31" width="5.421875" style="1" bestFit="1" customWidth="1"/>
    <col min="32" max="32" width="7.28125" style="1" customWidth="1"/>
    <col min="33" max="33" width="7.57421875" style="1" customWidth="1"/>
    <col min="34" max="34" width="4.00390625" style="1" customWidth="1"/>
    <col min="35" max="35" width="9.140625" style="1" customWidth="1"/>
    <col min="36" max="36" width="8.57421875" style="1" customWidth="1"/>
    <col min="37" max="37" width="5.421875" style="1" bestFit="1" customWidth="1"/>
    <col min="38" max="38" width="7.00390625" style="1" customWidth="1"/>
    <col min="39" max="39" width="5.421875" style="2" bestFit="1" customWidth="1"/>
    <col min="40" max="40" width="5.421875" style="2" customWidth="1"/>
    <col min="41" max="41" width="10.140625" style="1" bestFit="1" customWidth="1"/>
    <col min="42" max="42" width="6.421875" style="1" bestFit="1" customWidth="1"/>
    <col min="43" max="44" width="9.140625" style="1" customWidth="1"/>
    <col min="45" max="45" width="6.8515625" style="1" customWidth="1"/>
    <col min="46" max="46" width="6.7109375" style="1" customWidth="1"/>
    <col min="47" max="48" width="9.140625" style="1" customWidth="1"/>
    <col min="49" max="49" width="5.421875" style="1" bestFit="1" customWidth="1"/>
    <col min="50" max="50" width="9.140625" style="1" customWidth="1"/>
    <col min="51" max="51" width="6.421875" style="1" bestFit="1" customWidth="1"/>
    <col min="52" max="52" width="3.57421875" style="1" customWidth="1"/>
    <col min="53" max="54" width="9.140625" style="1" customWidth="1"/>
    <col min="55" max="55" width="8.00390625" style="1" bestFit="1" customWidth="1"/>
    <col min="56" max="16384" width="9.140625" style="1" customWidth="1"/>
  </cols>
  <sheetData>
    <row r="1" spans="1:55" s="17" customFormat="1" ht="50.25" customHeight="1">
      <c r="A1" s="17" t="s">
        <v>34</v>
      </c>
      <c r="B1" s="17" t="s">
        <v>18</v>
      </c>
      <c r="C1" s="17" t="s">
        <v>19</v>
      </c>
      <c r="D1" s="18" t="s">
        <v>20</v>
      </c>
      <c r="E1" s="19" t="s">
        <v>22</v>
      </c>
      <c r="F1" s="19" t="s">
        <v>24</v>
      </c>
      <c r="G1" s="19" t="s">
        <v>38</v>
      </c>
      <c r="H1" s="19" t="s">
        <v>39</v>
      </c>
      <c r="I1" s="19" t="s">
        <v>40</v>
      </c>
      <c r="J1" s="19" t="s">
        <v>41</v>
      </c>
      <c r="K1" s="19" t="s">
        <v>42</v>
      </c>
      <c r="L1" s="19" t="s">
        <v>26</v>
      </c>
      <c r="M1" s="19" t="s">
        <v>23</v>
      </c>
      <c r="N1" s="19" t="s">
        <v>26</v>
      </c>
      <c r="P1" s="19" t="s">
        <v>23</v>
      </c>
      <c r="Q1" s="19" t="s">
        <v>25</v>
      </c>
      <c r="R1" s="19" t="s">
        <v>26</v>
      </c>
      <c r="S1" s="19" t="s">
        <v>47</v>
      </c>
      <c r="T1" s="19" t="s">
        <v>26</v>
      </c>
      <c r="U1" s="18"/>
      <c r="V1" s="20" t="s">
        <v>47</v>
      </c>
      <c r="W1" s="20" t="s">
        <v>49</v>
      </c>
      <c r="X1" s="20" t="s">
        <v>26</v>
      </c>
      <c r="Y1" s="20" t="s">
        <v>50</v>
      </c>
      <c r="Z1" s="20" t="s">
        <v>26</v>
      </c>
      <c r="AA1" s="20"/>
      <c r="AB1" s="20" t="s">
        <v>51</v>
      </c>
      <c r="AC1" s="20" t="s">
        <v>52</v>
      </c>
      <c r="AD1" s="20" t="s">
        <v>40</v>
      </c>
      <c r="AE1" s="20" t="s">
        <v>26</v>
      </c>
      <c r="AF1" s="20" t="s">
        <v>53</v>
      </c>
      <c r="AG1" s="20" t="s">
        <v>26</v>
      </c>
      <c r="AI1" s="20" t="s">
        <v>53</v>
      </c>
      <c r="AJ1" s="20" t="s">
        <v>54</v>
      </c>
      <c r="AK1" s="20" t="s">
        <v>26</v>
      </c>
      <c r="AL1" s="20" t="s">
        <v>55</v>
      </c>
      <c r="AM1" s="22" t="s">
        <v>26</v>
      </c>
      <c r="AN1" s="25" t="s">
        <v>62</v>
      </c>
      <c r="AO1" s="23" t="s">
        <v>56</v>
      </c>
      <c r="AP1" s="24" t="s">
        <v>57</v>
      </c>
      <c r="AR1" s="20" t="s">
        <v>58</v>
      </c>
      <c r="AS1" s="20" t="s">
        <v>59</v>
      </c>
      <c r="AT1" s="20" t="s">
        <v>26</v>
      </c>
      <c r="AU1" s="20" t="s">
        <v>60</v>
      </c>
      <c r="AV1" s="20" t="s">
        <v>61</v>
      </c>
      <c r="AW1" s="20" t="s">
        <v>26</v>
      </c>
      <c r="AX1" s="31" t="s">
        <v>70</v>
      </c>
      <c r="AY1" s="24" t="s">
        <v>71</v>
      </c>
      <c r="BA1" s="24" t="s">
        <v>72</v>
      </c>
      <c r="BB1" s="17" t="s">
        <v>73</v>
      </c>
      <c r="BC1" s="24" t="s">
        <v>104</v>
      </c>
    </row>
    <row r="2" spans="1:55" ht="12.75">
      <c r="A2" s="40">
        <v>15</v>
      </c>
      <c r="B2" s="41" t="s">
        <v>3</v>
      </c>
      <c r="C2" s="41" t="s">
        <v>86</v>
      </c>
      <c r="D2" s="40" t="s">
        <v>82</v>
      </c>
      <c r="E2" s="8">
        <v>0.470833333333334</v>
      </c>
      <c r="F2" s="9">
        <v>0.4790509259259259</v>
      </c>
      <c r="G2" s="10">
        <f aca="true" t="shared" si="0" ref="G2:G27">($G$31-$G$30)/$G$29/24</f>
        <v>0.006357388316151204</v>
      </c>
      <c r="H2" s="10">
        <f aca="true" t="shared" si="1" ref="H2:H27">($G$31+$G$30)/$G$29/24</f>
        <v>0.00979381443298969</v>
      </c>
      <c r="I2" s="10">
        <f aca="true" t="shared" si="2" ref="I2:I27">F2-E2</f>
        <v>0.008217592592591916</v>
      </c>
      <c r="J2" s="7">
        <f aca="true" t="shared" si="3" ref="J2:J27">IF(I2&lt;G2,120,0)</f>
        <v>0</v>
      </c>
      <c r="K2" s="7">
        <f aca="true" t="shared" si="4" ref="K2:K27">IF(I2&gt;H2,60,0)</f>
        <v>0</v>
      </c>
      <c r="L2" s="12">
        <f aca="true" t="shared" si="5" ref="L2:L27">J2+K2</f>
        <v>0</v>
      </c>
      <c r="M2" s="8">
        <v>0.5020833333333333</v>
      </c>
      <c r="N2" s="13">
        <f aca="true" t="shared" si="6" ref="N2:N27">IF((M2-E2)&gt;$M$29,(M2-E2-$M$29)*24*60*10,(IF((M2-E2)&lt;$M$29,ABS(M2-$M$29-E2)*24*60*60,0)))</f>
        <v>5.7553961596568115E-11</v>
      </c>
      <c r="P2" s="8">
        <v>0.5041666666666667</v>
      </c>
      <c r="Q2" s="9">
        <v>0.5180439814814815</v>
      </c>
      <c r="R2" s="12">
        <f aca="true" t="shared" si="7" ref="R2:R27">IF(ABS(Q2-P2-$Q$31)&gt;$Q$32,ROUND((ABS(Q2-P2-$Q$31)-$Q$32)*24*60*60,0),0)</f>
        <v>3</v>
      </c>
      <c r="S2" s="8">
        <v>0.5423611111111112</v>
      </c>
      <c r="T2" s="13">
        <f aca="true" t="shared" si="8" ref="T2:T27">IF((S2-P2)&gt;$T$29,(S2-P2-$T$29)*24*60*10,(IF((S2-P2)&lt;$T$29,ABS(S2-$T$29-P2)*24*60*60,0)))</f>
        <v>1.2989609388114332E-12</v>
      </c>
      <c r="U2" s="3"/>
      <c r="V2" s="8">
        <v>0.5444444444444444</v>
      </c>
      <c r="W2" s="9">
        <v>0.552488425925926</v>
      </c>
      <c r="X2" s="12">
        <f aca="true" t="shared" si="9" ref="X2:X17">IF(ABS(W2-V2-$W$31)&gt;$W$32,ROUND((ABS(W2-V2-$W$31)-$W$32)*24*60*60,0),0)</f>
        <v>4</v>
      </c>
      <c r="Y2" s="8">
        <v>0.5590277777777778</v>
      </c>
      <c r="Z2" s="13">
        <f aca="true" t="shared" si="10" ref="Z2:Z26">IF((Y2-V2)&gt;$Z$29,(Y2-V2-$Z$29)*24*60*10,(IF((Y2-V2)&lt;$Z$29,ABS(Y2-$Z$29-V2)*24*60*60,0)))</f>
        <v>8.743006318923108E-13</v>
      </c>
      <c r="AA2" s="7"/>
      <c r="AB2" s="8">
        <v>0.611111111111111</v>
      </c>
      <c r="AC2" s="9">
        <v>0.6193287037037037</v>
      </c>
      <c r="AD2" s="9">
        <f aca="true" t="shared" si="11" ref="AD2:AD26">AC2-AB2</f>
        <v>0.008217592592592693</v>
      </c>
      <c r="AE2" s="12">
        <f aca="true" t="shared" si="12" ref="AE2:AE26">IF(ABS(AD2-I2)&gt;$AC$29,(ABS(AD2-I2)-$AC$29)*24*60*60,0)</f>
        <v>0</v>
      </c>
      <c r="AF2" s="8">
        <v>0.642361111111111</v>
      </c>
      <c r="AG2" s="13">
        <f aca="true" t="shared" si="13" ref="AG2:AG26">IF((AF2-AB2)&gt;$AG$29,(AF2-AB2-$AG$29)*24*60*10,(IF((AF2-AB2)&lt;$AG$29,ABS(AF2-$AG$29-AB2)*24*60*60,0)))</f>
        <v>0</v>
      </c>
      <c r="AH2" s="3"/>
      <c r="AI2" s="8">
        <v>0.6451388888888888</v>
      </c>
      <c r="AJ2" s="9">
        <v>0.664537037037037</v>
      </c>
      <c r="AK2" s="12">
        <f aca="true" t="shared" si="14" ref="AK2:AK26">IF(ABS(AJ2-AI2-$AJ$31)&gt;$AJ$32,ROUND((ABS(AJ2-AI2-$AJ$31)-$AJ$32)*24*60*60,0),0)</f>
        <v>1</v>
      </c>
      <c r="AL2" s="8">
        <v>0.69375</v>
      </c>
      <c r="AM2" s="26">
        <f aca="true" t="shared" si="15" ref="AM2:AM26">IF((AL2-AI2)&gt;$AM$29,(AL2-AI2-$AM$29)*24*60*10,(IF((AL2-AI2)&lt;$AM$29,ABS(AL2-$AM$29-AI2)*24*60*60,0)))</f>
        <v>6.994405055138486E-13</v>
      </c>
      <c r="AN2" s="27"/>
      <c r="AO2" s="30">
        <f aca="true" t="shared" si="16" ref="AO2:AO26">L2+N2+R2+T2+X2+Z2+AE2+AG2+AK2+AM2+AN2</f>
        <v>8.000000000060426</v>
      </c>
      <c r="AP2" s="38">
        <v>1</v>
      </c>
      <c r="AR2" s="8">
        <v>0.7625</v>
      </c>
      <c r="AS2" s="8">
        <v>0.7951388888888888</v>
      </c>
      <c r="AT2" s="32">
        <f aca="true" t="shared" si="17" ref="AT2:AT25">IF((AS2-AR2)&lt;&gt;$AS$29,ABS(AS2-AR2-$AS$29)*24*60*60,0)</f>
        <v>119.99999999999957</v>
      </c>
      <c r="AU2" s="11">
        <v>0</v>
      </c>
      <c r="AV2" s="8">
        <v>0.8236111111111111</v>
      </c>
      <c r="AW2" s="11">
        <f aca="true" t="shared" si="18" ref="AW2:AW25">IF((AV2-AR2)&gt;$AW$32,(AV2-AR2-$AW$32)*24*60*10,0)</f>
        <v>0</v>
      </c>
      <c r="AX2" s="33">
        <f aca="true" t="shared" si="19" ref="AX2:AX25">AT2+AU2+AW2</f>
        <v>119.99999999999957</v>
      </c>
      <c r="AY2" s="38">
        <v>5</v>
      </c>
      <c r="BA2" s="1">
        <f aca="true" t="shared" si="20" ref="BA2:BA25">AP2+AY2</f>
        <v>6</v>
      </c>
      <c r="BB2" s="39">
        <v>1</v>
      </c>
      <c r="BC2" s="44">
        <v>20</v>
      </c>
    </row>
    <row r="3" spans="1:55" ht="12.75">
      <c r="A3" s="42">
        <v>1</v>
      </c>
      <c r="B3" s="43" t="s">
        <v>28</v>
      </c>
      <c r="C3" s="43" t="s">
        <v>74</v>
      </c>
      <c r="D3" s="42" t="s">
        <v>75</v>
      </c>
      <c r="E3" s="8">
        <v>0.472222222222223</v>
      </c>
      <c r="F3" s="9">
        <v>0.4803240740740741</v>
      </c>
      <c r="G3" s="10">
        <f t="shared" si="0"/>
        <v>0.006357388316151204</v>
      </c>
      <c r="H3" s="10">
        <f t="shared" si="1"/>
        <v>0.00979381443298969</v>
      </c>
      <c r="I3" s="10">
        <f t="shared" si="2"/>
        <v>0.008101851851851138</v>
      </c>
      <c r="J3" s="7">
        <f t="shared" si="3"/>
        <v>0</v>
      </c>
      <c r="K3" s="7">
        <f t="shared" si="4"/>
        <v>0</v>
      </c>
      <c r="L3" s="12">
        <f t="shared" si="5"/>
        <v>0</v>
      </c>
      <c r="M3" s="8">
        <v>0.5034722222222222</v>
      </c>
      <c r="N3" s="13">
        <f t="shared" si="6"/>
        <v>6.714628852932947E-11</v>
      </c>
      <c r="P3" s="8">
        <v>0.5055555555555555</v>
      </c>
      <c r="Q3" s="9">
        <v>0.5194212962962963</v>
      </c>
      <c r="R3" s="12">
        <f t="shared" si="7"/>
        <v>4</v>
      </c>
      <c r="S3" s="8">
        <v>0.54375</v>
      </c>
      <c r="T3" s="13">
        <f t="shared" si="8"/>
        <v>0</v>
      </c>
      <c r="U3" s="3"/>
      <c r="V3" s="8">
        <v>0.5458333333333333</v>
      </c>
      <c r="W3" s="9">
        <v>0.5537962962962962</v>
      </c>
      <c r="X3" s="12">
        <f t="shared" si="9"/>
        <v>11</v>
      </c>
      <c r="Y3" s="8">
        <v>0.5604166666666667</v>
      </c>
      <c r="Z3" s="13">
        <f t="shared" si="10"/>
        <v>8.743006318923108E-13</v>
      </c>
      <c r="AA3" s="7"/>
      <c r="AB3" s="8">
        <v>0.6125</v>
      </c>
      <c r="AC3" s="9">
        <v>0.6206134259259259</v>
      </c>
      <c r="AD3" s="9">
        <f t="shared" si="11"/>
        <v>0.008113425925925899</v>
      </c>
      <c r="AE3" s="12">
        <f t="shared" si="12"/>
        <v>0</v>
      </c>
      <c r="AF3" s="8">
        <v>0.64375</v>
      </c>
      <c r="AG3" s="13">
        <f t="shared" si="13"/>
        <v>0</v>
      </c>
      <c r="AH3" s="3"/>
      <c r="AI3" s="8">
        <v>0.6465277777777778</v>
      </c>
      <c r="AJ3" s="9">
        <v>0.6659259259259259</v>
      </c>
      <c r="AK3" s="12">
        <f t="shared" si="14"/>
        <v>1</v>
      </c>
      <c r="AL3" s="8">
        <v>0.6951388888888889</v>
      </c>
      <c r="AM3" s="26">
        <f t="shared" si="15"/>
        <v>9.592326932761353E-12</v>
      </c>
      <c r="AN3" s="27"/>
      <c r="AO3" s="30">
        <f t="shared" si="16"/>
        <v>16.000000000077613</v>
      </c>
      <c r="AP3" s="38">
        <v>8</v>
      </c>
      <c r="AR3" s="8">
        <v>0.763888888888889</v>
      </c>
      <c r="AS3" s="8">
        <v>0.7951388888888888</v>
      </c>
      <c r="AT3" s="32">
        <f t="shared" si="17"/>
        <v>9.592326932761353E-12</v>
      </c>
      <c r="AU3" s="12">
        <v>0</v>
      </c>
      <c r="AV3" s="8">
        <v>0.8236111111111111</v>
      </c>
      <c r="AW3" s="11">
        <f t="shared" si="18"/>
        <v>0</v>
      </c>
      <c r="AX3" s="33">
        <f t="shared" si="19"/>
        <v>9.592326932761353E-12</v>
      </c>
      <c r="AY3" s="38">
        <v>1</v>
      </c>
      <c r="BA3" s="1">
        <f t="shared" si="20"/>
        <v>9</v>
      </c>
      <c r="BB3" s="39">
        <v>2</v>
      </c>
      <c r="BC3" s="44">
        <v>17</v>
      </c>
    </row>
    <row r="4" spans="1:55" ht="12.75">
      <c r="A4" s="42">
        <v>27</v>
      </c>
      <c r="B4" s="43" t="s">
        <v>6</v>
      </c>
      <c r="C4" s="43" t="s">
        <v>90</v>
      </c>
      <c r="D4" s="42" t="s">
        <v>84</v>
      </c>
      <c r="E4" s="8">
        <v>0.466666666666667</v>
      </c>
      <c r="F4" s="9">
        <v>0.4749421296296296</v>
      </c>
      <c r="G4" s="10">
        <f t="shared" si="0"/>
        <v>0.006357388316151204</v>
      </c>
      <c r="H4" s="10">
        <f t="shared" si="1"/>
        <v>0.00979381443298969</v>
      </c>
      <c r="I4" s="10">
        <f t="shared" si="2"/>
        <v>0.00827546296296261</v>
      </c>
      <c r="J4" s="7">
        <f t="shared" si="3"/>
        <v>0</v>
      </c>
      <c r="K4" s="7">
        <f t="shared" si="4"/>
        <v>0</v>
      </c>
      <c r="L4" s="12">
        <f t="shared" si="5"/>
        <v>0</v>
      </c>
      <c r="M4" s="8">
        <v>0.4979166666666666</v>
      </c>
      <c r="N4" s="13">
        <f t="shared" si="6"/>
        <v>3.3573144264664734E-11</v>
      </c>
      <c r="P4" s="8">
        <v>0.5</v>
      </c>
      <c r="Q4" s="9">
        <v>0.513912037037037</v>
      </c>
      <c r="R4" s="12">
        <f t="shared" si="7"/>
        <v>0</v>
      </c>
      <c r="S4" s="8">
        <v>0.5381944444444444</v>
      </c>
      <c r="T4" s="13">
        <f t="shared" si="8"/>
        <v>0</v>
      </c>
      <c r="U4" s="3"/>
      <c r="V4" s="8">
        <v>0.5402777777777777</v>
      </c>
      <c r="W4" s="9">
        <v>0.5483217592592592</v>
      </c>
      <c r="X4" s="12">
        <f t="shared" si="9"/>
        <v>4</v>
      </c>
      <c r="Y4" s="8">
        <v>0.5548611111111111</v>
      </c>
      <c r="Z4" s="13">
        <f t="shared" si="10"/>
        <v>8.743006318923108E-13</v>
      </c>
      <c r="AA4" s="7"/>
      <c r="AB4" s="8">
        <v>0.607638888888889</v>
      </c>
      <c r="AC4" s="9">
        <v>0.6158564814814814</v>
      </c>
      <c r="AD4" s="9">
        <f t="shared" si="11"/>
        <v>0.008217592592592471</v>
      </c>
      <c r="AE4" s="12">
        <f t="shared" si="12"/>
        <v>2.9999999999799987</v>
      </c>
      <c r="AF4" s="8">
        <v>0.638888888888889</v>
      </c>
      <c r="AG4" s="13">
        <f t="shared" si="13"/>
        <v>0</v>
      </c>
      <c r="AH4" s="3"/>
      <c r="AI4" s="8">
        <v>0.6409722222222222</v>
      </c>
      <c r="AJ4" s="9">
        <v>0.6603703703703704</v>
      </c>
      <c r="AK4" s="12">
        <f t="shared" si="14"/>
        <v>1</v>
      </c>
      <c r="AL4" s="8">
        <v>0.6895833333333333</v>
      </c>
      <c r="AM4" s="26">
        <f t="shared" si="15"/>
        <v>6.994405055138486E-13</v>
      </c>
      <c r="AN4" s="27"/>
      <c r="AO4" s="30">
        <f t="shared" si="16"/>
        <v>8.000000000015145</v>
      </c>
      <c r="AP4" s="38">
        <v>1</v>
      </c>
      <c r="AR4" s="8">
        <v>0.758333333333333</v>
      </c>
      <c r="AS4" s="8">
        <v>0.7895833333333333</v>
      </c>
      <c r="AT4" s="32">
        <f t="shared" si="17"/>
        <v>2.8776980798284058E-11</v>
      </c>
      <c r="AU4" s="11">
        <v>220</v>
      </c>
      <c r="AV4" s="8">
        <v>0.825</v>
      </c>
      <c r="AW4" s="11">
        <f t="shared" si="18"/>
        <v>60.00000000000458</v>
      </c>
      <c r="AX4" s="33">
        <f t="shared" si="19"/>
        <v>280.00000000003337</v>
      </c>
      <c r="AY4" s="38">
        <v>9</v>
      </c>
      <c r="BA4" s="1">
        <f t="shared" si="20"/>
        <v>10</v>
      </c>
      <c r="BB4" s="39">
        <v>3</v>
      </c>
      <c r="BC4" s="44">
        <v>15</v>
      </c>
    </row>
    <row r="5" spans="1:55" ht="12.75">
      <c r="A5" s="42">
        <v>11</v>
      </c>
      <c r="B5" s="43" t="s">
        <v>2</v>
      </c>
      <c r="C5" s="43" t="s">
        <v>83</v>
      </c>
      <c r="D5" s="42" t="s">
        <v>84</v>
      </c>
      <c r="E5" s="8">
        <v>0.460416666666667</v>
      </c>
      <c r="F5" s="9">
        <v>0.4686458333333334</v>
      </c>
      <c r="G5" s="10">
        <f t="shared" si="0"/>
        <v>0.006357388316151204</v>
      </c>
      <c r="H5" s="10">
        <f t="shared" si="1"/>
        <v>0.00979381443298969</v>
      </c>
      <c r="I5" s="10">
        <f t="shared" si="2"/>
        <v>0.008229166666666399</v>
      </c>
      <c r="J5" s="7">
        <f t="shared" si="3"/>
        <v>0</v>
      </c>
      <c r="K5" s="7">
        <f t="shared" si="4"/>
        <v>0</v>
      </c>
      <c r="L5" s="12">
        <f t="shared" si="5"/>
        <v>0</v>
      </c>
      <c r="M5" s="8">
        <v>0.4916666666666667</v>
      </c>
      <c r="N5" s="13">
        <f t="shared" si="6"/>
        <v>2.398081733190338E-11</v>
      </c>
      <c r="P5" s="8">
        <v>0.49375</v>
      </c>
      <c r="Q5" s="9">
        <v>0.5076736111111111</v>
      </c>
      <c r="R5" s="12">
        <f t="shared" si="7"/>
        <v>0</v>
      </c>
      <c r="S5" s="8">
        <v>0.5319444444444444</v>
      </c>
      <c r="T5" s="13">
        <f t="shared" si="8"/>
        <v>0</v>
      </c>
      <c r="U5" s="3"/>
      <c r="V5" s="8">
        <v>0.5340277777777778</v>
      </c>
      <c r="W5" s="9">
        <v>0.5423263888888888</v>
      </c>
      <c r="X5" s="12">
        <f t="shared" si="9"/>
        <v>14</v>
      </c>
      <c r="Y5" s="8">
        <v>0.548611111111111</v>
      </c>
      <c r="Z5" s="13">
        <f t="shared" si="10"/>
        <v>0</v>
      </c>
      <c r="AA5" s="7"/>
      <c r="AB5" s="8">
        <v>0.6013888888888889</v>
      </c>
      <c r="AC5" s="9">
        <v>0.6095370370370371</v>
      </c>
      <c r="AD5" s="9">
        <f t="shared" si="11"/>
        <v>0.008148148148148238</v>
      </c>
      <c r="AE5" s="12">
        <f t="shared" si="12"/>
        <v>4.99999999996912</v>
      </c>
      <c r="AF5" s="8">
        <v>0.6326388888888889</v>
      </c>
      <c r="AG5" s="13">
        <f t="shared" si="13"/>
        <v>0</v>
      </c>
      <c r="AH5" s="3"/>
      <c r="AI5" s="8">
        <v>0.6347222222222222</v>
      </c>
      <c r="AJ5" s="9">
        <v>0.654074074074074</v>
      </c>
      <c r="AK5" s="12">
        <f t="shared" si="14"/>
        <v>5</v>
      </c>
      <c r="AL5" s="8">
        <v>0.6833333333333332</v>
      </c>
      <c r="AM5" s="26">
        <f t="shared" si="15"/>
        <v>9.592326932761353E-12</v>
      </c>
      <c r="AN5" s="27"/>
      <c r="AO5" s="30">
        <f t="shared" si="16"/>
        <v>24.000000000002693</v>
      </c>
      <c r="AP5" s="38">
        <v>10</v>
      </c>
      <c r="AR5" s="8">
        <v>0.752083333333333</v>
      </c>
      <c r="AS5" s="8">
        <v>0.7840277777777778</v>
      </c>
      <c r="AT5" s="32">
        <f t="shared" si="17"/>
        <v>60.000000000028564</v>
      </c>
      <c r="AU5" s="11">
        <v>0</v>
      </c>
      <c r="AV5" s="8">
        <v>0.813888888888889</v>
      </c>
      <c r="AW5" s="11">
        <f t="shared" si="18"/>
        <v>0</v>
      </c>
      <c r="AX5" s="33">
        <f t="shared" si="19"/>
        <v>60.000000000028564</v>
      </c>
      <c r="AY5" s="38">
        <v>4</v>
      </c>
      <c r="BA5" s="1">
        <f t="shared" si="20"/>
        <v>14</v>
      </c>
      <c r="BB5" s="39">
        <v>4</v>
      </c>
      <c r="BC5" s="45">
        <v>13</v>
      </c>
    </row>
    <row r="6" spans="1:55" ht="12.75">
      <c r="A6" s="42">
        <v>4</v>
      </c>
      <c r="B6" s="43" t="s">
        <v>0</v>
      </c>
      <c r="C6" s="43" t="s">
        <v>79</v>
      </c>
      <c r="D6" s="42"/>
      <c r="E6" s="8">
        <v>0.4590277777777778</v>
      </c>
      <c r="F6" s="9">
        <v>0.46716435185185184</v>
      </c>
      <c r="G6" s="10">
        <f t="shared" si="0"/>
        <v>0.006357388316151204</v>
      </c>
      <c r="H6" s="10">
        <f t="shared" si="1"/>
        <v>0.00979381443298969</v>
      </c>
      <c r="I6" s="10">
        <f t="shared" si="2"/>
        <v>0.008136574074074032</v>
      </c>
      <c r="J6" s="7">
        <f t="shared" si="3"/>
        <v>0</v>
      </c>
      <c r="K6" s="7">
        <f t="shared" si="4"/>
        <v>0</v>
      </c>
      <c r="L6" s="12">
        <f t="shared" si="5"/>
        <v>0</v>
      </c>
      <c r="M6" s="8">
        <v>0.4902777777777778</v>
      </c>
      <c r="N6" s="13">
        <f t="shared" si="6"/>
        <v>0</v>
      </c>
      <c r="P6" s="8">
        <v>0.4923611111111111</v>
      </c>
      <c r="Q6" s="9">
        <v>0.5062268518518519</v>
      </c>
      <c r="R6" s="12">
        <f t="shared" si="7"/>
        <v>4</v>
      </c>
      <c r="S6" s="8">
        <v>0.5305555555555556</v>
      </c>
      <c r="T6" s="13">
        <f t="shared" si="8"/>
        <v>4.996003610813204E-13</v>
      </c>
      <c r="U6" s="3"/>
      <c r="V6" s="8">
        <v>0.5326388888888889</v>
      </c>
      <c r="W6" s="9">
        <v>0.5406365740740741</v>
      </c>
      <c r="X6" s="12">
        <f t="shared" si="9"/>
        <v>8</v>
      </c>
      <c r="Y6" s="8">
        <v>0.5472222222222222</v>
      </c>
      <c r="Z6" s="13">
        <f t="shared" si="10"/>
        <v>0</v>
      </c>
      <c r="AA6" s="7"/>
      <c r="AB6" s="8">
        <v>0.6006944444444444</v>
      </c>
      <c r="AC6" s="9">
        <v>0.6088310185185185</v>
      </c>
      <c r="AD6" s="9">
        <f t="shared" si="11"/>
        <v>0.008136574074074088</v>
      </c>
      <c r="AE6" s="12">
        <f t="shared" si="12"/>
        <v>0</v>
      </c>
      <c r="AF6" s="8">
        <v>0.6319444444444444</v>
      </c>
      <c r="AG6" s="13">
        <f t="shared" si="13"/>
        <v>0</v>
      </c>
      <c r="AH6" s="3"/>
      <c r="AI6" s="8">
        <v>0.6340277777777777</v>
      </c>
      <c r="AJ6" s="9">
        <v>0.6534143518518518</v>
      </c>
      <c r="AK6" s="12">
        <f t="shared" si="14"/>
        <v>2</v>
      </c>
      <c r="AL6" s="8">
        <v>0.6826388888888889</v>
      </c>
      <c r="AM6" s="26">
        <f t="shared" si="15"/>
        <v>6.994405055138486E-13</v>
      </c>
      <c r="AN6" s="27"/>
      <c r="AO6" s="30">
        <f t="shared" si="16"/>
        <v>14.000000000001199</v>
      </c>
      <c r="AP6" s="38">
        <v>6</v>
      </c>
      <c r="AR6" s="8">
        <v>0.7506944444444444</v>
      </c>
      <c r="AS6" s="8">
        <v>0.7840277777777778</v>
      </c>
      <c r="AT6" s="32">
        <f t="shared" si="17"/>
        <v>179.99999999999937</v>
      </c>
      <c r="AU6" s="11">
        <v>100</v>
      </c>
      <c r="AV6" s="8">
        <v>0.811111111111111</v>
      </c>
      <c r="AW6" s="11">
        <f t="shared" si="18"/>
        <v>0</v>
      </c>
      <c r="AX6" s="33">
        <f t="shared" si="19"/>
        <v>279.9999999999994</v>
      </c>
      <c r="AY6" s="38">
        <v>9</v>
      </c>
      <c r="BA6" s="1">
        <f t="shared" si="20"/>
        <v>15</v>
      </c>
      <c r="BB6" s="39">
        <v>5</v>
      </c>
      <c r="BC6" s="45">
        <v>11</v>
      </c>
    </row>
    <row r="7" spans="1:55" ht="12.75">
      <c r="A7" s="42">
        <v>123</v>
      </c>
      <c r="B7" s="43" t="s">
        <v>9</v>
      </c>
      <c r="C7" s="43" t="s">
        <v>101</v>
      </c>
      <c r="D7" s="42"/>
      <c r="E7" s="8">
        <v>0.475694444444446</v>
      </c>
      <c r="F7" s="9">
        <v>0.48399305555555555</v>
      </c>
      <c r="G7" s="10">
        <f t="shared" si="0"/>
        <v>0.006357388316151204</v>
      </c>
      <c r="H7" s="10">
        <f t="shared" si="1"/>
        <v>0.00979381443298969</v>
      </c>
      <c r="I7" s="10">
        <f t="shared" si="2"/>
        <v>0.008298611111109577</v>
      </c>
      <c r="J7" s="7">
        <f t="shared" si="3"/>
        <v>0</v>
      </c>
      <c r="K7" s="7">
        <f t="shared" si="4"/>
        <v>0</v>
      </c>
      <c r="L7" s="12">
        <f t="shared" si="5"/>
        <v>0</v>
      </c>
      <c r="M7" s="8">
        <v>0.5069444444444444</v>
      </c>
      <c r="N7" s="13">
        <f t="shared" si="6"/>
        <v>1.3429257705865894E-10</v>
      </c>
      <c r="P7" s="8">
        <v>0.5090277777777777</v>
      </c>
      <c r="Q7" s="9">
        <v>0.5229166666666667</v>
      </c>
      <c r="R7" s="12">
        <f t="shared" si="7"/>
        <v>2</v>
      </c>
      <c r="S7" s="8">
        <v>0.5472222222222222</v>
      </c>
      <c r="T7" s="13">
        <f t="shared" si="8"/>
        <v>0</v>
      </c>
      <c r="U7" s="3"/>
      <c r="V7" s="8">
        <v>0.5493055555555556</v>
      </c>
      <c r="W7" s="9">
        <v>0.5572916666666666</v>
      </c>
      <c r="X7" s="12">
        <f t="shared" si="9"/>
        <v>9</v>
      </c>
      <c r="Y7" s="8">
        <v>0.5638888888888889</v>
      </c>
      <c r="Z7" s="13">
        <f t="shared" si="10"/>
        <v>0</v>
      </c>
      <c r="AA7" s="7"/>
      <c r="AB7" s="8">
        <v>0.6159722222222223</v>
      </c>
      <c r="AC7" s="9">
        <v>0.6242592592592593</v>
      </c>
      <c r="AD7" s="9">
        <f t="shared" si="11"/>
        <v>0.008287037037037037</v>
      </c>
      <c r="AE7" s="12">
        <f t="shared" si="12"/>
        <v>0</v>
      </c>
      <c r="AF7" s="8">
        <v>0.6472222222222223</v>
      </c>
      <c r="AG7" s="13">
        <f t="shared" si="13"/>
        <v>0</v>
      </c>
      <c r="AH7" s="3"/>
      <c r="AI7" s="8">
        <v>0.6493055555555556</v>
      </c>
      <c r="AJ7" s="9">
        <v>0.6686921296296297</v>
      </c>
      <c r="AK7" s="12">
        <f t="shared" si="14"/>
        <v>2</v>
      </c>
      <c r="AL7" s="8">
        <v>0.6979166666666666</v>
      </c>
      <c r="AM7" s="26">
        <f t="shared" si="15"/>
        <v>9.592326932761353E-12</v>
      </c>
      <c r="AN7" s="27"/>
      <c r="AO7" s="30">
        <f t="shared" si="16"/>
        <v>13.000000000143885</v>
      </c>
      <c r="AP7" s="38">
        <v>4</v>
      </c>
      <c r="AR7" s="8">
        <v>0.766666666666667</v>
      </c>
      <c r="AS7" s="8">
        <v>0.8020833333333334</v>
      </c>
      <c r="AT7" s="32">
        <f t="shared" si="17"/>
        <v>359.99999999996993</v>
      </c>
      <c r="AU7" s="12">
        <v>0</v>
      </c>
      <c r="AV7" s="8">
        <v>0.8229166666666666</v>
      </c>
      <c r="AW7" s="11">
        <f t="shared" si="18"/>
        <v>0</v>
      </c>
      <c r="AX7" s="33">
        <f t="shared" si="19"/>
        <v>359.99999999996993</v>
      </c>
      <c r="AY7" s="38">
        <v>12</v>
      </c>
      <c r="BA7" s="1">
        <f t="shared" si="20"/>
        <v>16</v>
      </c>
      <c r="BB7" s="39">
        <v>6</v>
      </c>
      <c r="BC7" s="45">
        <v>9</v>
      </c>
    </row>
    <row r="8" spans="1:55" ht="12.75">
      <c r="A8" s="42">
        <v>14</v>
      </c>
      <c r="B8" s="43" t="s">
        <v>17</v>
      </c>
      <c r="C8" s="43" t="s">
        <v>85</v>
      </c>
      <c r="D8" s="42" t="s">
        <v>78</v>
      </c>
      <c r="E8" s="8">
        <v>0.463194444444445</v>
      </c>
      <c r="F8" s="9">
        <v>0.47138888888888886</v>
      </c>
      <c r="G8" s="10">
        <f t="shared" si="0"/>
        <v>0.006357388316151204</v>
      </c>
      <c r="H8" s="10">
        <f t="shared" si="1"/>
        <v>0.00979381443298969</v>
      </c>
      <c r="I8" s="10">
        <f t="shared" si="2"/>
        <v>0.008194444444443838</v>
      </c>
      <c r="J8" s="7">
        <f t="shared" si="3"/>
        <v>0</v>
      </c>
      <c r="K8" s="7">
        <f t="shared" si="4"/>
        <v>0</v>
      </c>
      <c r="L8" s="12">
        <f t="shared" si="5"/>
        <v>0</v>
      </c>
      <c r="M8" s="8">
        <v>0.49444444444444446</v>
      </c>
      <c r="N8" s="13">
        <f t="shared" si="6"/>
        <v>4.796163466380676E-11</v>
      </c>
      <c r="P8" s="8">
        <v>0.49722222222222223</v>
      </c>
      <c r="Q8" s="9">
        <v>0.5111226851851852</v>
      </c>
      <c r="R8" s="12">
        <f t="shared" si="7"/>
        <v>1</v>
      </c>
      <c r="S8" s="8">
        <v>0.5354166666666667</v>
      </c>
      <c r="T8" s="13">
        <f t="shared" si="8"/>
        <v>0</v>
      </c>
      <c r="U8" s="3"/>
      <c r="V8" s="8">
        <v>0.5375</v>
      </c>
      <c r="W8" s="9">
        <v>0.5454861111111111</v>
      </c>
      <c r="X8" s="12">
        <f t="shared" si="9"/>
        <v>9</v>
      </c>
      <c r="Y8" s="8">
        <v>0.5520833333333334</v>
      </c>
      <c r="Z8" s="13">
        <f t="shared" si="10"/>
        <v>8.743006318923108E-13</v>
      </c>
      <c r="AA8" s="7"/>
      <c r="AB8" s="8">
        <v>0.6041666666666666</v>
      </c>
      <c r="AC8" s="9">
        <v>0.6123726851851852</v>
      </c>
      <c r="AD8" s="9">
        <f t="shared" si="11"/>
        <v>0.008206018518518543</v>
      </c>
      <c r="AE8" s="12">
        <f t="shared" si="12"/>
        <v>0</v>
      </c>
      <c r="AF8" s="8">
        <v>0.6354166666666666</v>
      </c>
      <c r="AG8" s="13">
        <f t="shared" si="13"/>
        <v>0</v>
      </c>
      <c r="AH8" s="3"/>
      <c r="AI8" s="8">
        <v>0.6375</v>
      </c>
      <c r="AJ8" s="9">
        <v>0.6568981481481482</v>
      </c>
      <c r="AK8" s="12">
        <f t="shared" si="14"/>
        <v>1</v>
      </c>
      <c r="AL8" s="8">
        <v>0.6881944444444444</v>
      </c>
      <c r="AM8" s="26">
        <f t="shared" si="15"/>
        <v>30.000000000000597</v>
      </c>
      <c r="AN8" s="27"/>
      <c r="AO8" s="30">
        <f t="shared" si="16"/>
        <v>41.00000000004943</v>
      </c>
      <c r="AP8" s="38">
        <v>16</v>
      </c>
      <c r="AR8" s="8">
        <v>0.754861111111111</v>
      </c>
      <c r="AS8" s="8">
        <v>0.7861111111111111</v>
      </c>
      <c r="AT8" s="32">
        <f t="shared" si="17"/>
        <v>9.592326932761353E-12</v>
      </c>
      <c r="AU8" s="11">
        <f>0</f>
        <v>0</v>
      </c>
      <c r="AV8" s="8">
        <v>0.813888888888889</v>
      </c>
      <c r="AW8" s="11">
        <f t="shared" si="18"/>
        <v>0</v>
      </c>
      <c r="AX8" s="33">
        <f t="shared" si="19"/>
        <v>9.592326932761353E-12</v>
      </c>
      <c r="AY8" s="38">
        <v>1</v>
      </c>
      <c r="BA8" s="1">
        <f t="shared" si="20"/>
        <v>17</v>
      </c>
      <c r="BB8" s="39">
        <v>7</v>
      </c>
      <c r="BC8" s="45">
        <v>8</v>
      </c>
    </row>
    <row r="9" spans="1:55" ht="12.75">
      <c r="A9" s="42">
        <v>8</v>
      </c>
      <c r="B9" s="43" t="s">
        <v>14</v>
      </c>
      <c r="C9" s="43" t="s">
        <v>81</v>
      </c>
      <c r="D9" s="42" t="s">
        <v>82</v>
      </c>
      <c r="E9" s="8">
        <v>0.461111111111111</v>
      </c>
      <c r="F9" s="9">
        <v>0.4690856481481482</v>
      </c>
      <c r="G9" s="10">
        <f t="shared" si="0"/>
        <v>0.006357388316151204</v>
      </c>
      <c r="H9" s="10">
        <f t="shared" si="1"/>
        <v>0.00979381443298969</v>
      </c>
      <c r="I9" s="10">
        <f t="shared" si="2"/>
        <v>0.007974537037037155</v>
      </c>
      <c r="J9" s="7">
        <f t="shared" si="3"/>
        <v>0</v>
      </c>
      <c r="K9" s="7">
        <f t="shared" si="4"/>
        <v>0</v>
      </c>
      <c r="L9" s="12">
        <f t="shared" si="5"/>
        <v>0</v>
      </c>
      <c r="M9" s="8">
        <v>0.4923611111111111</v>
      </c>
      <c r="N9" s="13">
        <f t="shared" si="6"/>
        <v>7.993605777301127E-13</v>
      </c>
      <c r="P9" s="8">
        <v>0.49444444444444446</v>
      </c>
      <c r="Q9" s="9">
        <v>0.5084606481481482</v>
      </c>
      <c r="R9" s="12">
        <f t="shared" si="7"/>
        <v>5</v>
      </c>
      <c r="S9" s="8">
        <v>0.5326388888888889</v>
      </c>
      <c r="T9" s="13">
        <f t="shared" si="8"/>
        <v>0</v>
      </c>
      <c r="U9" s="3"/>
      <c r="V9" s="8">
        <v>0.5347222222222222</v>
      </c>
      <c r="W9" s="9">
        <v>0.5429050925925926</v>
      </c>
      <c r="X9" s="12">
        <f t="shared" si="9"/>
        <v>4</v>
      </c>
      <c r="Y9" s="8">
        <v>0.5493055555555556</v>
      </c>
      <c r="Z9" s="13">
        <f t="shared" si="10"/>
        <v>8.743006318923108E-13</v>
      </c>
      <c r="AA9" s="7"/>
      <c r="AB9" s="8">
        <v>0.6020833333333333</v>
      </c>
      <c r="AC9" s="9">
        <v>0.6102893518518518</v>
      </c>
      <c r="AD9" s="9">
        <f t="shared" si="11"/>
        <v>0.008206018518518543</v>
      </c>
      <c r="AE9" s="12">
        <f t="shared" si="12"/>
        <v>17.999999999991935</v>
      </c>
      <c r="AF9" s="8">
        <v>0.6333333333333333</v>
      </c>
      <c r="AG9" s="13">
        <f t="shared" si="13"/>
        <v>0</v>
      </c>
      <c r="AH9" s="3"/>
      <c r="AI9" s="8">
        <v>0.6354166666666666</v>
      </c>
      <c r="AJ9" s="9">
        <v>0.6549189814814815</v>
      </c>
      <c r="AK9" s="12">
        <f t="shared" si="14"/>
        <v>4</v>
      </c>
      <c r="AL9" s="8">
        <v>0.6840277777777778</v>
      </c>
      <c r="AM9" s="26">
        <f t="shared" si="15"/>
        <v>6.994405055138486E-13</v>
      </c>
      <c r="AN9" s="27"/>
      <c r="AO9" s="30">
        <f t="shared" si="16"/>
        <v>30.99999999999431</v>
      </c>
      <c r="AP9" s="38">
        <v>12</v>
      </c>
      <c r="AR9" s="8">
        <v>0.752777777777778</v>
      </c>
      <c r="AS9" s="8">
        <v>0.7840277777777778</v>
      </c>
      <c r="AT9" s="32">
        <f t="shared" si="17"/>
        <v>1.9184653865522705E-11</v>
      </c>
      <c r="AU9" s="11">
        <v>100</v>
      </c>
      <c r="AV9" s="8">
        <v>0.8180555555555555</v>
      </c>
      <c r="AW9" s="11">
        <f t="shared" si="18"/>
        <v>39.99999999999666</v>
      </c>
      <c r="AX9" s="33">
        <f t="shared" si="19"/>
        <v>140.00000000001586</v>
      </c>
      <c r="AY9" s="38">
        <v>6</v>
      </c>
      <c r="BA9" s="1">
        <f t="shared" si="20"/>
        <v>18</v>
      </c>
      <c r="BB9" s="39">
        <v>8</v>
      </c>
      <c r="BC9" s="45">
        <v>7</v>
      </c>
    </row>
    <row r="10" spans="1:55" ht="12.75">
      <c r="A10" s="42">
        <v>22</v>
      </c>
      <c r="B10" s="43" t="s">
        <v>4</v>
      </c>
      <c r="C10" s="43" t="s">
        <v>88</v>
      </c>
      <c r="D10" s="42"/>
      <c r="E10" s="8">
        <v>0.467361111111112</v>
      </c>
      <c r="F10" s="9">
        <v>0.4755092592592593</v>
      </c>
      <c r="G10" s="10">
        <f t="shared" si="0"/>
        <v>0.006357388316151204</v>
      </c>
      <c r="H10" s="10">
        <f t="shared" si="1"/>
        <v>0.00979381443298969</v>
      </c>
      <c r="I10" s="10">
        <f t="shared" si="2"/>
        <v>0.008148148148147294</v>
      </c>
      <c r="J10" s="7">
        <f t="shared" si="3"/>
        <v>0</v>
      </c>
      <c r="K10" s="7">
        <f t="shared" si="4"/>
        <v>0</v>
      </c>
      <c r="L10" s="12">
        <f t="shared" si="5"/>
        <v>0</v>
      </c>
      <c r="M10" s="8">
        <v>0.4986111111111111</v>
      </c>
      <c r="N10" s="13">
        <f t="shared" si="6"/>
        <v>7.673861546209082E-11</v>
      </c>
      <c r="P10" s="8">
        <v>0.5006944444444444</v>
      </c>
      <c r="Q10" s="9">
        <v>0.5145833333333333</v>
      </c>
      <c r="R10" s="12">
        <f t="shared" si="7"/>
        <v>2</v>
      </c>
      <c r="S10" s="8">
        <v>0.5388888888888889</v>
      </c>
      <c r="T10" s="13">
        <f t="shared" si="8"/>
        <v>0</v>
      </c>
      <c r="U10" s="3"/>
      <c r="V10" s="8">
        <v>0.5409722222222222</v>
      </c>
      <c r="W10" s="9">
        <v>0.5489583333333333</v>
      </c>
      <c r="X10" s="12">
        <f t="shared" si="9"/>
        <v>9</v>
      </c>
      <c r="Y10" s="8">
        <v>0.5555555555555556</v>
      </c>
      <c r="Z10" s="13">
        <f t="shared" si="10"/>
        <v>8.743006318923108E-13</v>
      </c>
      <c r="AA10" s="7"/>
      <c r="AB10" s="8">
        <v>0.6083333333333333</v>
      </c>
      <c r="AC10" s="9">
        <v>0.6164467592592593</v>
      </c>
      <c r="AD10" s="9">
        <f t="shared" si="11"/>
        <v>0.00811342592592601</v>
      </c>
      <c r="AE10" s="12">
        <f t="shared" si="12"/>
        <v>0.9999999999189342</v>
      </c>
      <c r="AF10" s="8">
        <v>0.6395833333333333</v>
      </c>
      <c r="AG10" s="13">
        <f t="shared" si="13"/>
        <v>0</v>
      </c>
      <c r="AH10" s="3"/>
      <c r="AI10" s="8">
        <v>0.6416666666666667</v>
      </c>
      <c r="AJ10" s="9">
        <v>0.6610648148148148</v>
      </c>
      <c r="AK10" s="12">
        <f t="shared" si="14"/>
        <v>1</v>
      </c>
      <c r="AL10" s="8">
        <v>0.6902777777777778</v>
      </c>
      <c r="AM10" s="26">
        <f t="shared" si="15"/>
        <v>9.592326932761353E-12</v>
      </c>
      <c r="AN10" s="27"/>
      <c r="AO10" s="30">
        <f t="shared" si="16"/>
        <v>13.000000000006139</v>
      </c>
      <c r="AP10" s="38">
        <v>4</v>
      </c>
      <c r="AR10" s="8">
        <v>0.759027777777778</v>
      </c>
      <c r="AS10" s="8">
        <v>0.8</v>
      </c>
      <c r="AT10" s="32">
        <f t="shared" si="17"/>
        <v>839.9999999999874</v>
      </c>
      <c r="AU10" s="11">
        <v>320</v>
      </c>
      <c r="AV10" s="8">
        <v>0.81875</v>
      </c>
      <c r="AW10" s="11">
        <f t="shared" si="18"/>
        <v>0</v>
      </c>
      <c r="AX10" s="33">
        <f t="shared" si="19"/>
        <v>1159.9999999999873</v>
      </c>
      <c r="AY10" s="38">
        <v>15</v>
      </c>
      <c r="BA10" s="1">
        <f t="shared" si="20"/>
        <v>19</v>
      </c>
      <c r="BB10" s="39">
        <v>9</v>
      </c>
      <c r="BC10" s="45">
        <v>6</v>
      </c>
    </row>
    <row r="11" spans="1:55" ht="12.75">
      <c r="A11" s="42">
        <v>99</v>
      </c>
      <c r="B11" s="43" t="s">
        <v>21</v>
      </c>
      <c r="C11" s="43" t="s">
        <v>100</v>
      </c>
      <c r="D11" s="42"/>
      <c r="E11" s="8">
        <v>0.463888888888889</v>
      </c>
      <c r="F11" s="9">
        <v>0.47200231481481486</v>
      </c>
      <c r="G11" s="10">
        <f t="shared" si="0"/>
        <v>0.006357388316151204</v>
      </c>
      <c r="H11" s="10">
        <f t="shared" si="1"/>
        <v>0.00979381443298969</v>
      </c>
      <c r="I11" s="10">
        <f t="shared" si="2"/>
        <v>0.008113425925925843</v>
      </c>
      <c r="J11" s="7">
        <f t="shared" si="3"/>
        <v>0</v>
      </c>
      <c r="K11" s="7">
        <f t="shared" si="4"/>
        <v>0</v>
      </c>
      <c r="L11" s="12">
        <f t="shared" si="5"/>
        <v>0</v>
      </c>
      <c r="M11" s="8">
        <v>0.49513888888888885</v>
      </c>
      <c r="N11" s="13">
        <f t="shared" si="6"/>
        <v>1.4388490399142029E-11</v>
      </c>
      <c r="P11" s="8">
        <v>0.4979166666666666</v>
      </c>
      <c r="Q11" s="9">
        <v>0.5118055555555555</v>
      </c>
      <c r="R11" s="12">
        <f t="shared" si="7"/>
        <v>2</v>
      </c>
      <c r="S11" s="8">
        <v>0.5361111111111111</v>
      </c>
      <c r="T11" s="13">
        <f t="shared" si="8"/>
        <v>4.996003610813204E-13</v>
      </c>
      <c r="U11" s="3"/>
      <c r="V11" s="8">
        <v>0.5381944444444444</v>
      </c>
      <c r="W11" s="9">
        <v>0.5463657407407407</v>
      </c>
      <c r="X11" s="12">
        <f t="shared" si="9"/>
        <v>3</v>
      </c>
      <c r="Y11" s="8">
        <v>0.5527777777777778</v>
      </c>
      <c r="Z11" s="13">
        <f t="shared" si="10"/>
        <v>8.743006318923108E-13</v>
      </c>
      <c r="AA11" s="7"/>
      <c r="AB11" s="8">
        <v>0.6055555555555555</v>
      </c>
      <c r="AC11" s="9">
        <v>0.6137268518518518</v>
      </c>
      <c r="AD11" s="9">
        <f t="shared" si="11"/>
        <v>0.008171296296296315</v>
      </c>
      <c r="AE11" s="12">
        <f t="shared" si="12"/>
        <v>3.0000000000087756</v>
      </c>
      <c r="AF11" s="8">
        <v>0.6368055555555555</v>
      </c>
      <c r="AG11" s="13">
        <f t="shared" si="13"/>
        <v>0</v>
      </c>
      <c r="AH11" s="3"/>
      <c r="AI11" s="8">
        <v>0.638888888888889</v>
      </c>
      <c r="AJ11" s="9">
        <v>0.6583101851851851</v>
      </c>
      <c r="AK11" s="12">
        <f t="shared" si="14"/>
        <v>0</v>
      </c>
      <c r="AL11" s="8">
        <v>0.6875</v>
      </c>
      <c r="AM11" s="26">
        <f t="shared" si="15"/>
        <v>9.592326932761353E-12</v>
      </c>
      <c r="AN11" s="27"/>
      <c r="AO11" s="30">
        <f t="shared" si="16"/>
        <v>8.00000000003413</v>
      </c>
      <c r="AP11" s="38">
        <v>1</v>
      </c>
      <c r="AR11" s="8">
        <v>0.755555555555556</v>
      </c>
      <c r="AS11" s="8">
        <v>0.8104166666666667</v>
      </c>
      <c r="AT11" s="32">
        <f t="shared" si="17"/>
        <v>2039.999999999964</v>
      </c>
      <c r="AU11" s="11">
        <v>200</v>
      </c>
      <c r="AV11" s="8">
        <v>0.8208333333333333</v>
      </c>
      <c r="AW11" s="11">
        <f t="shared" si="18"/>
        <v>39.99999999999346</v>
      </c>
      <c r="AX11" s="33">
        <f t="shared" si="19"/>
        <v>2279.9999999999577</v>
      </c>
      <c r="AY11" s="38">
        <v>20</v>
      </c>
      <c r="BA11" s="1">
        <f t="shared" si="20"/>
        <v>21</v>
      </c>
      <c r="BB11" s="39">
        <v>10</v>
      </c>
      <c r="BC11" s="45">
        <v>5</v>
      </c>
    </row>
    <row r="12" spans="1:55" ht="12.75">
      <c r="A12" s="42">
        <v>21</v>
      </c>
      <c r="B12" s="43" t="s">
        <v>31</v>
      </c>
      <c r="C12" s="43" t="s">
        <v>87</v>
      </c>
      <c r="D12" s="42" t="s">
        <v>106</v>
      </c>
      <c r="E12" s="8">
        <v>0.4625</v>
      </c>
      <c r="F12" s="9">
        <v>0.4707986111111111</v>
      </c>
      <c r="G12" s="10">
        <f t="shared" si="0"/>
        <v>0.006357388316151204</v>
      </c>
      <c r="H12" s="10">
        <f t="shared" si="1"/>
        <v>0.00979381443298969</v>
      </c>
      <c r="I12" s="10">
        <f t="shared" si="2"/>
        <v>0.008298611111111076</v>
      </c>
      <c r="J12" s="7">
        <f t="shared" si="3"/>
        <v>0</v>
      </c>
      <c r="K12" s="7">
        <f t="shared" si="4"/>
        <v>0</v>
      </c>
      <c r="L12" s="12">
        <f t="shared" si="5"/>
        <v>0</v>
      </c>
      <c r="M12" s="8">
        <v>0.49375</v>
      </c>
      <c r="N12" s="13">
        <f t="shared" si="6"/>
        <v>0</v>
      </c>
      <c r="P12" s="8">
        <v>0.49652777777777773</v>
      </c>
      <c r="Q12" s="9">
        <v>0.5103935185185186</v>
      </c>
      <c r="R12" s="12">
        <f t="shared" si="7"/>
        <v>4</v>
      </c>
      <c r="S12" s="8">
        <v>0.5347222222222222</v>
      </c>
      <c r="T12" s="13">
        <f t="shared" si="8"/>
        <v>4.996003610813204E-13</v>
      </c>
      <c r="U12" s="3"/>
      <c r="V12" s="8">
        <v>0.5368055555555555</v>
      </c>
      <c r="W12" s="9">
        <v>0.5447916666666667</v>
      </c>
      <c r="X12" s="12">
        <f t="shared" si="9"/>
        <v>9</v>
      </c>
      <c r="Y12" s="8">
        <v>0.5513888888888888</v>
      </c>
      <c r="Z12" s="13">
        <f t="shared" si="10"/>
        <v>0</v>
      </c>
      <c r="AA12" s="7"/>
      <c r="AB12" s="8">
        <v>0.6048611111111112</v>
      </c>
      <c r="AC12" s="9">
        <v>0.6132291666666666</v>
      </c>
      <c r="AD12" s="9">
        <f t="shared" si="11"/>
        <v>0.00836805555555542</v>
      </c>
      <c r="AE12" s="12">
        <f t="shared" si="12"/>
        <v>3.999999999991346</v>
      </c>
      <c r="AF12" s="8">
        <v>0.6361111111111112</v>
      </c>
      <c r="AG12" s="13">
        <f t="shared" si="13"/>
        <v>0</v>
      </c>
      <c r="AH12" s="3"/>
      <c r="AI12" s="8">
        <v>0.6381944444444444</v>
      </c>
      <c r="AJ12" s="9">
        <v>0.6576620370370371</v>
      </c>
      <c r="AK12" s="12">
        <f t="shared" si="14"/>
        <v>1</v>
      </c>
      <c r="AL12" s="8">
        <v>0.6868055555555556</v>
      </c>
      <c r="AM12" s="26">
        <f t="shared" si="15"/>
        <v>6.994405055138486E-13</v>
      </c>
      <c r="AN12" s="27"/>
      <c r="AO12" s="30">
        <f t="shared" si="16"/>
        <v>17.999999999992546</v>
      </c>
      <c r="AP12" s="38">
        <v>9</v>
      </c>
      <c r="AR12" s="8">
        <v>0.754166666666667</v>
      </c>
      <c r="AS12" s="8">
        <v>0.7909722222222223</v>
      </c>
      <c r="AT12" s="32">
        <f t="shared" si="17"/>
        <v>479.9999999999791</v>
      </c>
      <c r="AU12" s="11">
        <v>0</v>
      </c>
      <c r="AV12" s="8">
        <v>0.8201388888888889</v>
      </c>
      <c r="AW12" s="11">
        <f t="shared" si="18"/>
        <v>49.999999999995026</v>
      </c>
      <c r="AX12" s="33">
        <f t="shared" si="19"/>
        <v>529.9999999999741</v>
      </c>
      <c r="AY12" s="38">
        <v>13</v>
      </c>
      <c r="BA12" s="1">
        <f t="shared" si="20"/>
        <v>22</v>
      </c>
      <c r="BB12" s="39">
        <v>11</v>
      </c>
      <c r="BC12" s="45">
        <v>4</v>
      </c>
    </row>
    <row r="13" spans="1:55" ht="12.75">
      <c r="A13" s="42">
        <v>2</v>
      </c>
      <c r="B13" s="43" t="s">
        <v>12</v>
      </c>
      <c r="C13" s="43" t="s">
        <v>76</v>
      </c>
      <c r="D13" s="42" t="s">
        <v>75</v>
      </c>
      <c r="E13" s="8">
        <v>0.4763888888888889</v>
      </c>
      <c r="F13" s="9">
        <v>0.48409722222222223</v>
      </c>
      <c r="G13" s="10">
        <f t="shared" si="0"/>
        <v>0.006357388316151204</v>
      </c>
      <c r="H13" s="10">
        <f t="shared" si="1"/>
        <v>0.00979381443298969</v>
      </c>
      <c r="I13" s="10">
        <f t="shared" si="2"/>
        <v>0.007708333333333317</v>
      </c>
      <c r="J13" s="7">
        <f t="shared" si="3"/>
        <v>0</v>
      </c>
      <c r="K13" s="7">
        <f t="shared" si="4"/>
        <v>0</v>
      </c>
      <c r="L13" s="12">
        <f t="shared" si="5"/>
        <v>0</v>
      </c>
      <c r="M13" s="8">
        <v>0.5076388888888889</v>
      </c>
      <c r="N13" s="13">
        <f t="shared" si="6"/>
        <v>4.796163466380676E-12</v>
      </c>
      <c r="P13" s="8">
        <v>0.5097222222222222</v>
      </c>
      <c r="Q13" s="9">
        <v>0.5236111111111111</v>
      </c>
      <c r="R13" s="12">
        <f t="shared" si="7"/>
        <v>2</v>
      </c>
      <c r="S13" s="8">
        <v>0.5479166666666667</v>
      </c>
      <c r="T13" s="13">
        <f t="shared" si="8"/>
        <v>1.2989609388114332E-12</v>
      </c>
      <c r="U13" s="3"/>
      <c r="V13" s="8">
        <v>0.55</v>
      </c>
      <c r="W13" s="9">
        <v>0.5582175925925926</v>
      </c>
      <c r="X13" s="12">
        <f t="shared" si="9"/>
        <v>7</v>
      </c>
      <c r="Y13" s="8">
        <v>0.5645833333333333</v>
      </c>
      <c r="Z13" s="13">
        <f t="shared" si="10"/>
        <v>0</v>
      </c>
      <c r="AA13" s="7"/>
      <c r="AB13" s="8">
        <v>0.6166666666666667</v>
      </c>
      <c r="AC13" s="9">
        <v>0.6245833333333334</v>
      </c>
      <c r="AD13" s="9">
        <f t="shared" si="11"/>
        <v>0.007916666666666683</v>
      </c>
      <c r="AE13" s="12">
        <f t="shared" si="12"/>
        <v>16.000000000002814</v>
      </c>
      <c r="AF13" s="8">
        <v>0.6479166666666667</v>
      </c>
      <c r="AG13" s="13">
        <f t="shared" si="13"/>
        <v>0</v>
      </c>
      <c r="AH13" s="3"/>
      <c r="AI13" s="8">
        <v>0.65</v>
      </c>
      <c r="AJ13" s="9">
        <v>0.6694444444444444</v>
      </c>
      <c r="AK13" s="12">
        <f t="shared" si="14"/>
        <v>0</v>
      </c>
      <c r="AL13" s="8">
        <v>0.6986111111111111</v>
      </c>
      <c r="AM13" s="26">
        <f t="shared" si="15"/>
        <v>9.592326932761353E-12</v>
      </c>
      <c r="AN13" s="27"/>
      <c r="AO13" s="30">
        <f t="shared" si="16"/>
        <v>25.000000000018503</v>
      </c>
      <c r="AP13" s="38">
        <v>11</v>
      </c>
      <c r="AR13" s="8">
        <v>0.760416666666667</v>
      </c>
      <c r="AS13" s="8">
        <v>0.7951388888888888</v>
      </c>
      <c r="AT13" s="32">
        <f t="shared" si="17"/>
        <v>299.99999999997016</v>
      </c>
      <c r="AU13" s="12">
        <v>0</v>
      </c>
      <c r="AV13" s="8">
        <v>0.81875</v>
      </c>
      <c r="AW13" s="11">
        <f t="shared" si="18"/>
        <v>0</v>
      </c>
      <c r="AX13" s="33">
        <f t="shared" si="19"/>
        <v>299.99999999997016</v>
      </c>
      <c r="AY13" s="38">
        <v>11</v>
      </c>
      <c r="BA13" s="1">
        <f t="shared" si="20"/>
        <v>22</v>
      </c>
      <c r="BB13" s="39">
        <v>12</v>
      </c>
      <c r="BC13" s="45">
        <v>3</v>
      </c>
    </row>
    <row r="14" spans="1:55" ht="12.75">
      <c r="A14" s="42">
        <v>36</v>
      </c>
      <c r="B14" s="43" t="s">
        <v>29</v>
      </c>
      <c r="C14" s="43" t="s">
        <v>97</v>
      </c>
      <c r="D14" s="42"/>
      <c r="E14" s="8">
        <v>0.464583333333334</v>
      </c>
      <c r="F14" s="9">
        <v>0.47252314814814816</v>
      </c>
      <c r="G14" s="10">
        <f t="shared" si="0"/>
        <v>0.006357388316151204</v>
      </c>
      <c r="H14" s="10">
        <f t="shared" si="1"/>
        <v>0.00979381443298969</v>
      </c>
      <c r="I14" s="10">
        <f t="shared" si="2"/>
        <v>0.00793981481481415</v>
      </c>
      <c r="J14" s="7">
        <f t="shared" si="3"/>
        <v>0</v>
      </c>
      <c r="K14" s="7">
        <f t="shared" si="4"/>
        <v>0</v>
      </c>
      <c r="L14" s="12">
        <f t="shared" si="5"/>
        <v>0</v>
      </c>
      <c r="M14" s="8">
        <v>0.49583333333333335</v>
      </c>
      <c r="N14" s="13">
        <f t="shared" si="6"/>
        <v>5.7553961596568115E-11</v>
      </c>
      <c r="P14" s="8">
        <v>0.4986111111111111</v>
      </c>
      <c r="Q14" s="9">
        <v>0.5124074074074074</v>
      </c>
      <c r="R14" s="12">
        <f t="shared" si="7"/>
        <v>10</v>
      </c>
      <c r="S14" s="8">
        <v>0.5368055555555555</v>
      </c>
      <c r="T14" s="13">
        <f t="shared" si="8"/>
        <v>0</v>
      </c>
      <c r="U14" s="3"/>
      <c r="V14" s="8">
        <v>0.5388888888888889</v>
      </c>
      <c r="W14" s="9">
        <v>0.5469907407407407</v>
      </c>
      <c r="X14" s="12">
        <f t="shared" si="9"/>
        <v>0</v>
      </c>
      <c r="Y14" s="8">
        <v>0.5534722222222223</v>
      </c>
      <c r="Z14" s="13">
        <f t="shared" si="10"/>
        <v>8.743006318923108E-13</v>
      </c>
      <c r="AA14" s="7"/>
      <c r="AB14" s="8">
        <v>0.60625</v>
      </c>
      <c r="AC14" s="9">
        <v>0.6144907407407407</v>
      </c>
      <c r="AD14" s="9">
        <f t="shared" si="11"/>
        <v>0.00824074074074077</v>
      </c>
      <c r="AE14" s="12">
        <f t="shared" si="12"/>
        <v>24.00000000006002</v>
      </c>
      <c r="AF14" s="8">
        <v>0.6375</v>
      </c>
      <c r="AG14" s="13">
        <f t="shared" si="13"/>
        <v>0</v>
      </c>
      <c r="AH14" s="3"/>
      <c r="AI14" s="8">
        <v>0.6395833333333333</v>
      </c>
      <c r="AJ14" s="9">
        <v>0.6590162037037037</v>
      </c>
      <c r="AK14" s="12">
        <f t="shared" si="14"/>
        <v>0</v>
      </c>
      <c r="AL14" s="8">
        <v>0.6881944444444444</v>
      </c>
      <c r="AM14" s="26">
        <f t="shared" si="15"/>
        <v>6.994405055138486E-13</v>
      </c>
      <c r="AN14" s="27"/>
      <c r="AO14" s="30">
        <f t="shared" si="16"/>
        <v>34.000000000119144</v>
      </c>
      <c r="AP14" s="38">
        <v>15</v>
      </c>
      <c r="AR14" s="8">
        <v>0.75625</v>
      </c>
      <c r="AS14" s="8">
        <v>0.7875</v>
      </c>
      <c r="AT14" s="32">
        <f t="shared" si="17"/>
        <v>0</v>
      </c>
      <c r="AU14" s="12">
        <v>220</v>
      </c>
      <c r="AV14" s="8">
        <v>0.81875</v>
      </c>
      <c r="AW14" s="11">
        <f t="shared" si="18"/>
        <v>0</v>
      </c>
      <c r="AX14" s="33">
        <f t="shared" si="19"/>
        <v>220</v>
      </c>
      <c r="AY14" s="38">
        <v>8</v>
      </c>
      <c r="BA14" s="1">
        <f t="shared" si="20"/>
        <v>23</v>
      </c>
      <c r="BB14" s="39">
        <v>13</v>
      </c>
      <c r="BC14" s="45">
        <v>2</v>
      </c>
    </row>
    <row r="15" spans="1:55" ht="12.75">
      <c r="A15" s="42">
        <v>3</v>
      </c>
      <c r="B15" s="43" t="s">
        <v>16</v>
      </c>
      <c r="C15" s="43" t="s">
        <v>77</v>
      </c>
      <c r="D15" s="42" t="s">
        <v>78</v>
      </c>
      <c r="E15" s="8">
        <v>0.47013888888889</v>
      </c>
      <c r="F15" s="9">
        <v>0.4782754629629629</v>
      </c>
      <c r="G15" s="10">
        <f t="shared" si="0"/>
        <v>0.006357388316151204</v>
      </c>
      <c r="H15" s="10">
        <f t="shared" si="1"/>
        <v>0.00979381443298969</v>
      </c>
      <c r="I15" s="10">
        <f t="shared" si="2"/>
        <v>0.008136574074072922</v>
      </c>
      <c r="J15" s="7">
        <f t="shared" si="3"/>
        <v>0</v>
      </c>
      <c r="K15" s="7">
        <f t="shared" si="4"/>
        <v>0</v>
      </c>
      <c r="L15" s="12">
        <f t="shared" si="5"/>
        <v>0</v>
      </c>
      <c r="M15" s="8">
        <v>0.5215277777777778</v>
      </c>
      <c r="N15" s="13">
        <f t="shared" si="6"/>
        <v>289.9999999999846</v>
      </c>
      <c r="P15" s="8">
        <v>0.5222222222222223</v>
      </c>
      <c r="Q15" s="9">
        <v>0.5363773148148149</v>
      </c>
      <c r="R15" s="12">
        <f t="shared" si="7"/>
        <v>17</v>
      </c>
      <c r="S15" s="8">
        <v>0.5604166666666667</v>
      </c>
      <c r="T15" s="13">
        <f t="shared" si="8"/>
        <v>0</v>
      </c>
      <c r="U15" s="3"/>
      <c r="V15" s="8">
        <v>0.5625</v>
      </c>
      <c r="W15" s="9">
        <v>0.5706365740740741</v>
      </c>
      <c r="X15" s="12">
        <f t="shared" si="9"/>
        <v>0</v>
      </c>
      <c r="Y15" s="8">
        <v>0.5770833333333333</v>
      </c>
      <c r="Z15" s="13">
        <f t="shared" si="10"/>
        <v>0</v>
      </c>
      <c r="AA15" s="7"/>
      <c r="AB15" s="8">
        <v>0.6180555555555556</v>
      </c>
      <c r="AC15" s="9">
        <v>0.6264120370370371</v>
      </c>
      <c r="AD15" s="9">
        <f t="shared" si="11"/>
        <v>0.008356481481481493</v>
      </c>
      <c r="AE15" s="12">
        <f t="shared" si="12"/>
        <v>17.000000000100492</v>
      </c>
      <c r="AF15" s="8">
        <v>0.6493055555555556</v>
      </c>
      <c r="AG15" s="13">
        <f t="shared" si="13"/>
        <v>0</v>
      </c>
      <c r="AH15" s="3"/>
      <c r="AI15" s="8">
        <v>0.6520833333333333</v>
      </c>
      <c r="AJ15" s="9">
        <v>0.6715277777777777</v>
      </c>
      <c r="AK15" s="12">
        <f t="shared" si="14"/>
        <v>0</v>
      </c>
      <c r="AL15" s="8">
        <v>0.7006944444444444</v>
      </c>
      <c r="AM15" s="26">
        <f t="shared" si="15"/>
        <v>9.592326932761353E-12</v>
      </c>
      <c r="AN15" s="27"/>
      <c r="AO15" s="30">
        <f t="shared" si="16"/>
        <v>324.0000000000947</v>
      </c>
      <c r="AP15" s="38">
        <v>22</v>
      </c>
      <c r="AR15" s="8">
        <v>0.761805555555556</v>
      </c>
      <c r="AS15" s="8">
        <v>0.7930555555555556</v>
      </c>
      <c r="AT15" s="32">
        <f t="shared" si="17"/>
        <v>2.8776980798284058E-11</v>
      </c>
      <c r="AU15" s="12">
        <v>0</v>
      </c>
      <c r="AV15" s="8">
        <v>0.825</v>
      </c>
      <c r="AW15" s="11">
        <f t="shared" si="18"/>
        <v>9.99999999999357</v>
      </c>
      <c r="AX15" s="33">
        <f t="shared" si="19"/>
        <v>10.000000000022347</v>
      </c>
      <c r="AY15" s="38">
        <v>3</v>
      </c>
      <c r="BA15" s="1">
        <f t="shared" si="20"/>
        <v>25</v>
      </c>
      <c r="BB15" s="39">
        <v>14</v>
      </c>
      <c r="BC15" s="45">
        <v>1</v>
      </c>
    </row>
    <row r="16" spans="1:54" ht="12.75">
      <c r="A16" s="42">
        <v>900</v>
      </c>
      <c r="B16" s="43" t="s">
        <v>11</v>
      </c>
      <c r="C16" s="43" t="s">
        <v>103</v>
      </c>
      <c r="D16" s="42" t="s">
        <v>75</v>
      </c>
      <c r="E16" s="8">
        <v>0.468055555555556</v>
      </c>
      <c r="F16" s="9">
        <v>0.4761689814814815</v>
      </c>
      <c r="G16" s="10">
        <f t="shared" si="0"/>
        <v>0.006357388316151204</v>
      </c>
      <c r="H16" s="10">
        <f t="shared" si="1"/>
        <v>0.00979381443298969</v>
      </c>
      <c r="I16" s="10">
        <f t="shared" si="2"/>
        <v>0.00811342592592551</v>
      </c>
      <c r="J16" s="7">
        <f t="shared" si="3"/>
        <v>0</v>
      </c>
      <c r="K16" s="7">
        <f t="shared" si="4"/>
        <v>0</v>
      </c>
      <c r="L16" s="12">
        <f t="shared" si="5"/>
        <v>0</v>
      </c>
      <c r="M16" s="8">
        <v>0.4993055555555555</v>
      </c>
      <c r="N16" s="13">
        <f t="shared" si="6"/>
        <v>4.3165471197426086E-11</v>
      </c>
      <c r="P16" s="8">
        <v>0.5020833333333333</v>
      </c>
      <c r="Q16" s="9">
        <v>0.5161458333333333</v>
      </c>
      <c r="R16" s="12">
        <f t="shared" si="7"/>
        <v>9</v>
      </c>
      <c r="S16" s="8">
        <v>0.5402777777777777</v>
      </c>
      <c r="T16" s="13">
        <f t="shared" si="8"/>
        <v>0</v>
      </c>
      <c r="U16" s="3"/>
      <c r="V16" s="8">
        <v>0.5423611111111112</v>
      </c>
      <c r="W16" s="9">
        <v>0.5506597222222221</v>
      </c>
      <c r="X16" s="12">
        <f t="shared" si="9"/>
        <v>14</v>
      </c>
      <c r="Y16" s="8">
        <v>0.5569444444444445</v>
      </c>
      <c r="Z16" s="13">
        <f t="shared" si="10"/>
        <v>0</v>
      </c>
      <c r="AA16" s="7"/>
      <c r="AB16" s="8">
        <v>0.6097222222222222</v>
      </c>
      <c r="AC16" s="9">
        <v>0.6179398148148149</v>
      </c>
      <c r="AD16" s="9">
        <f t="shared" si="11"/>
        <v>0.008217592592592693</v>
      </c>
      <c r="AE16" s="12">
        <f t="shared" si="12"/>
        <v>7.000000000044572</v>
      </c>
      <c r="AF16" s="8">
        <v>0.6409722222222222</v>
      </c>
      <c r="AG16" s="13">
        <f t="shared" si="13"/>
        <v>0</v>
      </c>
      <c r="AH16" s="3"/>
      <c r="AI16" s="8">
        <v>0.6430555555555556</v>
      </c>
      <c r="AJ16" s="9">
        <v>0.6624421296296297</v>
      </c>
      <c r="AK16" s="12">
        <f t="shared" si="14"/>
        <v>2</v>
      </c>
      <c r="AL16" s="8">
        <v>0.6916666666666668</v>
      </c>
      <c r="AM16" s="26">
        <f t="shared" si="15"/>
        <v>6.994405055138486E-13</v>
      </c>
      <c r="AN16" s="27"/>
      <c r="AO16" s="30">
        <f t="shared" si="16"/>
        <v>32.000000000088434</v>
      </c>
      <c r="AP16" s="38">
        <v>13</v>
      </c>
      <c r="AR16" s="8">
        <v>0.759722222222222</v>
      </c>
      <c r="AS16" s="8">
        <v>0.7979166666666666</v>
      </c>
      <c r="AT16" s="32">
        <f t="shared" si="17"/>
        <v>600.000000000017</v>
      </c>
      <c r="AU16" s="12">
        <v>200</v>
      </c>
      <c r="AV16" s="8">
        <v>0.8284722222222222</v>
      </c>
      <c r="AW16" s="11">
        <f t="shared" si="18"/>
        <v>90.00000000000287</v>
      </c>
      <c r="AX16" s="33">
        <f t="shared" si="19"/>
        <v>890.0000000000199</v>
      </c>
      <c r="AY16" s="38">
        <v>14</v>
      </c>
      <c r="BA16" s="1">
        <f t="shared" si="20"/>
        <v>27</v>
      </c>
      <c r="BB16" s="39">
        <v>15</v>
      </c>
    </row>
    <row r="17" spans="1:54" ht="12.75">
      <c r="A17" s="42">
        <v>44</v>
      </c>
      <c r="B17" s="43" t="s">
        <v>7</v>
      </c>
      <c r="C17" s="43" t="s">
        <v>99</v>
      </c>
      <c r="D17" s="42" t="s">
        <v>84</v>
      </c>
      <c r="E17" s="8">
        <v>0.471527777777779</v>
      </c>
      <c r="F17" s="9">
        <v>0.4797106481481481</v>
      </c>
      <c r="G17" s="10">
        <f t="shared" si="0"/>
        <v>0.006357388316151204</v>
      </c>
      <c r="H17" s="10">
        <f t="shared" si="1"/>
        <v>0.00979381443298969</v>
      </c>
      <c r="I17" s="10">
        <f t="shared" si="2"/>
        <v>0.008182870370369133</v>
      </c>
      <c r="J17" s="7">
        <f t="shared" si="3"/>
        <v>0</v>
      </c>
      <c r="K17" s="7">
        <f t="shared" si="4"/>
        <v>0</v>
      </c>
      <c r="L17" s="12">
        <f t="shared" si="5"/>
        <v>0</v>
      </c>
      <c r="M17" s="8">
        <v>0.5027777777777778</v>
      </c>
      <c r="N17" s="13">
        <f t="shared" si="6"/>
        <v>1.0551559626037488E-10</v>
      </c>
      <c r="P17" s="8">
        <v>0.5048611111111111</v>
      </c>
      <c r="Q17" s="9">
        <v>0.5186805555555556</v>
      </c>
      <c r="R17" s="12">
        <f t="shared" si="7"/>
        <v>8</v>
      </c>
      <c r="S17" s="8">
        <v>0.5430555555555555</v>
      </c>
      <c r="T17" s="13">
        <f t="shared" si="8"/>
        <v>0</v>
      </c>
      <c r="U17" s="3"/>
      <c r="V17" s="8">
        <v>0.545138888888889</v>
      </c>
      <c r="W17" s="9">
        <v>0.5531944444444444</v>
      </c>
      <c r="X17" s="12">
        <f t="shared" si="9"/>
        <v>3</v>
      </c>
      <c r="Y17" s="8">
        <v>0.5597222222222222</v>
      </c>
      <c r="Z17" s="13">
        <f t="shared" si="10"/>
        <v>0</v>
      </c>
      <c r="AA17" s="7"/>
      <c r="AB17" s="8">
        <v>0.6118055555555556</v>
      </c>
      <c r="AC17" s="9">
        <v>0.6199305555555555</v>
      </c>
      <c r="AD17" s="9">
        <f t="shared" si="11"/>
        <v>0.008124999999999938</v>
      </c>
      <c r="AE17" s="12">
        <f t="shared" si="12"/>
        <v>2.999999999898464</v>
      </c>
      <c r="AF17" s="8">
        <v>0.6430555555555556</v>
      </c>
      <c r="AG17" s="13">
        <f t="shared" si="13"/>
        <v>0</v>
      </c>
      <c r="AH17" s="3"/>
      <c r="AI17" s="8">
        <v>0.6458333333333334</v>
      </c>
      <c r="AJ17" s="9">
        <v>0.6652430555555555</v>
      </c>
      <c r="AK17" s="12">
        <f t="shared" si="14"/>
        <v>0</v>
      </c>
      <c r="AL17" s="8">
        <v>0.6944444444444445</v>
      </c>
      <c r="AM17" s="26">
        <f t="shared" si="15"/>
        <v>6.994405055138486E-13</v>
      </c>
      <c r="AN17" s="27"/>
      <c r="AO17" s="30">
        <f t="shared" si="16"/>
        <v>14.000000000004679</v>
      </c>
      <c r="AP17" s="38">
        <v>6</v>
      </c>
      <c r="AR17" s="8">
        <v>0.763194444444444</v>
      </c>
      <c r="AS17" s="37">
        <v>0.8409722222222222</v>
      </c>
      <c r="AT17" s="32">
        <f t="shared" si="17"/>
        <v>4020.0000000000437</v>
      </c>
      <c r="AU17" s="11">
        <f>100</f>
        <v>100</v>
      </c>
      <c r="AV17" s="8">
        <v>0.8409722222222222</v>
      </c>
      <c r="AW17" s="11">
        <f t="shared" si="18"/>
        <v>220.00000000000722</v>
      </c>
      <c r="AX17" s="33">
        <f t="shared" si="19"/>
        <v>4340.000000000051</v>
      </c>
      <c r="AY17" s="38">
        <v>23</v>
      </c>
      <c r="BA17" s="1">
        <f t="shared" si="20"/>
        <v>29</v>
      </c>
      <c r="BB17" s="39">
        <v>16</v>
      </c>
    </row>
    <row r="18" spans="1:54" ht="12.75">
      <c r="A18" s="42">
        <v>31</v>
      </c>
      <c r="B18" s="43" t="s">
        <v>33</v>
      </c>
      <c r="C18" s="43" t="s">
        <v>93</v>
      </c>
      <c r="D18" s="42"/>
      <c r="E18" s="8">
        <v>0.469444444444445</v>
      </c>
      <c r="F18" s="9">
        <v>0.4777546296296296</v>
      </c>
      <c r="G18" s="10">
        <f t="shared" si="0"/>
        <v>0.006357388316151204</v>
      </c>
      <c r="H18" s="10">
        <f t="shared" si="1"/>
        <v>0.00979381443298969</v>
      </c>
      <c r="I18" s="10">
        <f t="shared" si="2"/>
        <v>0.008310185185184615</v>
      </c>
      <c r="J18" s="7">
        <f t="shared" si="3"/>
        <v>0</v>
      </c>
      <c r="K18" s="7">
        <f t="shared" si="4"/>
        <v>0</v>
      </c>
      <c r="L18" s="12">
        <f t="shared" si="5"/>
        <v>0</v>
      </c>
      <c r="M18" s="8">
        <v>0.5006944444444444</v>
      </c>
      <c r="N18" s="13">
        <f t="shared" si="6"/>
        <v>4.796163466380676E-11</v>
      </c>
      <c r="P18" s="8">
        <v>0.5027777777777778</v>
      </c>
      <c r="Q18" s="9">
        <v>0.5165277777777778</v>
      </c>
      <c r="R18" s="12">
        <f t="shared" si="7"/>
        <v>14</v>
      </c>
      <c r="S18" s="8">
        <v>0.5409722222222222</v>
      </c>
      <c r="T18" s="13">
        <f t="shared" si="8"/>
        <v>0</v>
      </c>
      <c r="U18" s="3"/>
      <c r="V18" s="8">
        <v>0.5430555555555555</v>
      </c>
      <c r="W18" s="7"/>
      <c r="X18" s="21">
        <v>240</v>
      </c>
      <c r="Y18" s="8">
        <v>0.5590277777777778</v>
      </c>
      <c r="Z18" s="13">
        <f t="shared" si="10"/>
        <v>20.000000000000803</v>
      </c>
      <c r="AA18" s="7"/>
      <c r="AB18" s="8">
        <v>0.6104166666666667</v>
      </c>
      <c r="AC18" s="9">
        <v>0.6182523148148148</v>
      </c>
      <c r="AD18" s="9">
        <f t="shared" si="11"/>
        <v>0.007835648148148078</v>
      </c>
      <c r="AE18" s="12">
        <f t="shared" si="12"/>
        <v>38.99999999995685</v>
      </c>
      <c r="AF18" s="8">
        <v>0.6409722222222222</v>
      </c>
      <c r="AG18" s="13">
        <f t="shared" si="13"/>
        <v>60.00000000000938</v>
      </c>
      <c r="AH18" s="3"/>
      <c r="AI18" s="8">
        <v>0.64375</v>
      </c>
      <c r="AJ18" s="9">
        <v>0.6632175925925926</v>
      </c>
      <c r="AK18" s="12">
        <f t="shared" si="14"/>
        <v>1</v>
      </c>
      <c r="AL18" s="8">
        <v>0.6923611111111111</v>
      </c>
      <c r="AM18" s="26">
        <f t="shared" si="15"/>
        <v>9.592326932761353E-12</v>
      </c>
      <c r="AN18" s="27">
        <v>60</v>
      </c>
      <c r="AO18" s="30">
        <f t="shared" si="16"/>
        <v>434.0000000000246</v>
      </c>
      <c r="AP18" s="38">
        <v>24</v>
      </c>
      <c r="AR18" s="8">
        <v>0.761111111111111</v>
      </c>
      <c r="AS18" s="8">
        <v>0.7930555555555556</v>
      </c>
      <c r="AT18" s="32">
        <f t="shared" si="17"/>
        <v>60.00000000001897</v>
      </c>
      <c r="AU18" s="11">
        <v>0</v>
      </c>
      <c r="AV18" s="8">
        <v>0.8326388888888889</v>
      </c>
      <c r="AW18" s="11">
        <f t="shared" si="18"/>
        <v>130.00000000000273</v>
      </c>
      <c r="AX18" s="33">
        <f t="shared" si="19"/>
        <v>190.0000000000217</v>
      </c>
      <c r="AY18" s="38">
        <v>7</v>
      </c>
      <c r="BA18" s="1">
        <f t="shared" si="20"/>
        <v>31</v>
      </c>
      <c r="BB18" s="39">
        <v>17</v>
      </c>
    </row>
    <row r="19" spans="1:54" ht="12.75">
      <c r="A19" s="42">
        <v>34</v>
      </c>
      <c r="B19" s="43" t="s">
        <v>32</v>
      </c>
      <c r="C19" s="43" t="s">
        <v>96</v>
      </c>
      <c r="D19" s="42"/>
      <c r="E19" s="8">
        <v>0.474305555555557</v>
      </c>
      <c r="F19" s="9">
        <v>0.4824652777777778</v>
      </c>
      <c r="G19" s="10">
        <f t="shared" si="0"/>
        <v>0.006357388316151204</v>
      </c>
      <c r="H19" s="10">
        <f t="shared" si="1"/>
        <v>0.00979381443298969</v>
      </c>
      <c r="I19" s="10">
        <f t="shared" si="2"/>
        <v>0.008159722222220833</v>
      </c>
      <c r="J19" s="7">
        <f t="shared" si="3"/>
        <v>0</v>
      </c>
      <c r="K19" s="7">
        <f t="shared" si="4"/>
        <v>0</v>
      </c>
      <c r="L19" s="12">
        <f t="shared" si="5"/>
        <v>0</v>
      </c>
      <c r="M19" s="8">
        <v>0.5055555555555555</v>
      </c>
      <c r="N19" s="13">
        <f t="shared" si="6"/>
        <v>1.2470025012589758E-10</v>
      </c>
      <c r="P19" s="8">
        <v>0.5076388888888889</v>
      </c>
      <c r="Q19" s="9">
        <v>0.5216550925925926</v>
      </c>
      <c r="R19" s="12">
        <f t="shared" si="7"/>
        <v>5</v>
      </c>
      <c r="S19" s="8">
        <v>0.5458333333333333</v>
      </c>
      <c r="T19" s="13">
        <f t="shared" si="8"/>
        <v>0</v>
      </c>
      <c r="U19" s="3"/>
      <c r="V19" s="8">
        <v>0.5479166666666667</v>
      </c>
      <c r="W19" s="9">
        <v>0.5559722222222222</v>
      </c>
      <c r="X19" s="12">
        <f aca="true" t="shared" si="21" ref="X19:X26">IF(ABS(W19-V19-$W$31)&gt;$W$32,ROUND((ABS(W19-V19-$W$31)-$W$32)*24*60*60,0),0)</f>
        <v>3</v>
      </c>
      <c r="Y19" s="8">
        <v>0.5638888888888889</v>
      </c>
      <c r="Z19" s="13">
        <f t="shared" si="10"/>
        <v>19.999999999999204</v>
      </c>
      <c r="AA19" s="7"/>
      <c r="AB19" s="8">
        <v>0.6173611111111111</v>
      </c>
      <c r="AC19" s="9">
        <v>0.6256712962962964</v>
      </c>
      <c r="AD19" s="9">
        <f t="shared" si="11"/>
        <v>0.008310185185185226</v>
      </c>
      <c r="AE19" s="12">
        <f t="shared" si="12"/>
        <v>11.000000000123535</v>
      </c>
      <c r="AF19" s="8">
        <v>0.6486111111111111</v>
      </c>
      <c r="AG19" s="13">
        <f t="shared" si="13"/>
        <v>0</v>
      </c>
      <c r="AH19" s="3"/>
      <c r="AI19" s="8">
        <v>0.6513888888888889</v>
      </c>
      <c r="AJ19" s="9">
        <v>0.6708680555555555</v>
      </c>
      <c r="AK19" s="12">
        <f t="shared" si="14"/>
        <v>2</v>
      </c>
      <c r="AL19" s="8">
        <v>0.7</v>
      </c>
      <c r="AM19" s="26">
        <f t="shared" si="15"/>
        <v>9.592326932761353E-12</v>
      </c>
      <c r="AN19" s="27">
        <v>60</v>
      </c>
      <c r="AO19" s="30">
        <f t="shared" si="16"/>
        <v>101.00000000025703</v>
      </c>
      <c r="AP19" s="38">
        <v>18</v>
      </c>
      <c r="AR19" s="8">
        <v>0.765277777777778</v>
      </c>
      <c r="AS19" s="8">
        <v>0.8097222222222222</v>
      </c>
      <c r="AT19" s="32">
        <f t="shared" si="17"/>
        <v>1139.9999999999864</v>
      </c>
      <c r="AU19" s="12">
        <v>100</v>
      </c>
      <c r="AV19" s="8">
        <v>0.8270833333333334</v>
      </c>
      <c r="AW19" s="11">
        <f t="shared" si="18"/>
        <v>0</v>
      </c>
      <c r="AX19" s="33">
        <f t="shared" si="19"/>
        <v>1239.9999999999864</v>
      </c>
      <c r="AY19" s="38">
        <v>16</v>
      </c>
      <c r="BA19" s="1">
        <f t="shared" si="20"/>
        <v>34</v>
      </c>
      <c r="BB19" s="39">
        <v>18</v>
      </c>
    </row>
    <row r="20" spans="1:54" ht="12.75">
      <c r="A20" s="42">
        <v>25</v>
      </c>
      <c r="B20" s="43" t="s">
        <v>5</v>
      </c>
      <c r="C20" s="43" t="s">
        <v>89</v>
      </c>
      <c r="D20" s="42" t="s">
        <v>106</v>
      </c>
      <c r="E20" s="8">
        <v>0.459722222222222</v>
      </c>
      <c r="F20" s="9">
        <v>0.46740740740740744</v>
      </c>
      <c r="G20" s="10">
        <f t="shared" si="0"/>
        <v>0.006357388316151204</v>
      </c>
      <c r="H20" s="10">
        <f t="shared" si="1"/>
        <v>0.00979381443298969</v>
      </c>
      <c r="I20" s="10">
        <f t="shared" si="2"/>
        <v>0.007685185185185461</v>
      </c>
      <c r="J20" s="7">
        <f t="shared" si="3"/>
        <v>0</v>
      </c>
      <c r="K20" s="7">
        <f t="shared" si="4"/>
        <v>0</v>
      </c>
      <c r="L20" s="12">
        <f t="shared" si="5"/>
        <v>0</v>
      </c>
      <c r="M20" s="8">
        <v>0.4909722222222222</v>
      </c>
      <c r="N20" s="13">
        <f t="shared" si="6"/>
        <v>3.197442310920451E-12</v>
      </c>
      <c r="P20" s="8">
        <v>0.4930555555555556</v>
      </c>
      <c r="Q20" s="9">
        <v>0.5067476851851852</v>
      </c>
      <c r="R20" s="12">
        <f t="shared" si="7"/>
        <v>19</v>
      </c>
      <c r="S20" s="8">
        <v>0.53125</v>
      </c>
      <c r="T20" s="13">
        <f t="shared" si="8"/>
        <v>0</v>
      </c>
      <c r="U20" s="3"/>
      <c r="V20" s="8">
        <v>0.5333333333333333</v>
      </c>
      <c r="W20" s="9">
        <v>0.5413194444444445</v>
      </c>
      <c r="X20" s="12">
        <f t="shared" si="21"/>
        <v>9</v>
      </c>
      <c r="Y20" s="8">
        <v>0.5479166666666667</v>
      </c>
      <c r="Z20" s="13">
        <f t="shared" si="10"/>
        <v>8.743006318923108E-13</v>
      </c>
      <c r="AA20" s="7"/>
      <c r="AB20" s="8">
        <v>0.6</v>
      </c>
      <c r="AC20" s="9">
        <v>0.6077662037037037</v>
      </c>
      <c r="AD20" s="9">
        <f t="shared" si="11"/>
        <v>0.0077662037037037335</v>
      </c>
      <c r="AE20" s="12">
        <f t="shared" si="12"/>
        <v>4.999999999978712</v>
      </c>
      <c r="AF20" s="8">
        <v>0.63125</v>
      </c>
      <c r="AG20" s="13">
        <f t="shared" si="13"/>
        <v>0</v>
      </c>
      <c r="AH20" s="3"/>
      <c r="AI20" s="8">
        <v>0.6333333333333333</v>
      </c>
      <c r="AJ20" s="9">
        <v>0.6527777777777778</v>
      </c>
      <c r="AK20" s="12">
        <f t="shared" si="14"/>
        <v>0</v>
      </c>
      <c r="AL20" s="8">
        <v>0.6819444444444445</v>
      </c>
      <c r="AM20" s="26">
        <f t="shared" si="15"/>
        <v>6.994405055138486E-13</v>
      </c>
      <c r="AN20" s="27"/>
      <c r="AO20" s="30">
        <f t="shared" si="16"/>
        <v>32.99999999998348</v>
      </c>
      <c r="AP20" s="38">
        <v>14</v>
      </c>
      <c r="AR20" s="8">
        <v>0.751388888888889</v>
      </c>
      <c r="AS20" s="8">
        <v>0.8069444444444445</v>
      </c>
      <c r="AT20" s="32">
        <f t="shared" si="17"/>
        <v>2099.9999999999923</v>
      </c>
      <c r="AU20" s="11">
        <f>100+100</f>
        <v>200</v>
      </c>
      <c r="AV20" s="8">
        <v>0.813888888888889</v>
      </c>
      <c r="AW20" s="11">
        <f t="shared" si="18"/>
        <v>0</v>
      </c>
      <c r="AX20" s="33">
        <f t="shared" si="19"/>
        <v>2299.9999999999923</v>
      </c>
      <c r="AY20" s="38">
        <v>21</v>
      </c>
      <c r="BA20" s="1">
        <f t="shared" si="20"/>
        <v>35</v>
      </c>
      <c r="BB20" s="39">
        <v>19</v>
      </c>
    </row>
    <row r="21" spans="1:54" ht="12.75">
      <c r="A21" s="42">
        <v>33</v>
      </c>
      <c r="B21" s="43" t="s">
        <v>27</v>
      </c>
      <c r="C21" s="43" t="s">
        <v>95</v>
      </c>
      <c r="D21" s="42"/>
      <c r="E21" s="8">
        <v>0.465972222222223</v>
      </c>
      <c r="F21" s="9">
        <v>0.4773032407407407</v>
      </c>
      <c r="G21" s="10">
        <f t="shared" si="0"/>
        <v>0.006357388316151204</v>
      </c>
      <c r="H21" s="10">
        <f t="shared" si="1"/>
        <v>0.00979381443298969</v>
      </c>
      <c r="I21" s="10">
        <f t="shared" si="2"/>
        <v>0.0113310185185177</v>
      </c>
      <c r="J21" s="7">
        <f t="shared" si="3"/>
        <v>0</v>
      </c>
      <c r="K21" s="7">
        <f t="shared" si="4"/>
        <v>60</v>
      </c>
      <c r="L21" s="12">
        <f t="shared" si="5"/>
        <v>60</v>
      </c>
      <c r="M21" s="8">
        <v>0.4986111111111111</v>
      </c>
      <c r="N21" s="13">
        <f t="shared" si="6"/>
        <v>19.999999999988738</v>
      </c>
      <c r="P21" s="8">
        <v>0.5013888888888889</v>
      </c>
      <c r="Q21" s="9">
        <v>0.5147569444444444</v>
      </c>
      <c r="R21" s="12">
        <f t="shared" si="7"/>
        <v>47</v>
      </c>
      <c r="S21" s="8">
        <v>0.5395833333333333</v>
      </c>
      <c r="T21" s="13">
        <f t="shared" si="8"/>
        <v>0</v>
      </c>
      <c r="U21" s="3"/>
      <c r="V21" s="8">
        <v>0.5416666666666666</v>
      </c>
      <c r="W21" s="9">
        <v>0.5501157407407408</v>
      </c>
      <c r="X21" s="12">
        <f t="shared" si="21"/>
        <v>27</v>
      </c>
      <c r="Y21" s="8">
        <v>0.55625</v>
      </c>
      <c r="Z21" s="13">
        <f t="shared" si="10"/>
        <v>8.743006318923108E-13</v>
      </c>
      <c r="AA21" s="7"/>
      <c r="AB21" s="8">
        <v>0.6090277777777778</v>
      </c>
      <c r="AC21" s="9">
        <v>0.6206828703703704</v>
      </c>
      <c r="AD21" s="9">
        <f t="shared" si="11"/>
        <v>0.011655092592592564</v>
      </c>
      <c r="AE21" s="12">
        <f t="shared" si="12"/>
        <v>26.000000000068326</v>
      </c>
      <c r="AF21" s="8">
        <v>0.6416666666666667</v>
      </c>
      <c r="AG21" s="13">
        <f t="shared" si="13"/>
        <v>19.99999999999993</v>
      </c>
      <c r="AH21" s="3"/>
      <c r="AI21" s="8">
        <v>0.6444444444444445</v>
      </c>
      <c r="AJ21" s="9">
        <v>0.6641550925925925</v>
      </c>
      <c r="AK21" s="12">
        <f t="shared" si="14"/>
        <v>22</v>
      </c>
      <c r="AL21" s="8">
        <v>0.6930555555555555</v>
      </c>
      <c r="AM21" s="26">
        <f t="shared" si="15"/>
        <v>9.592326932761353E-12</v>
      </c>
      <c r="AN21" s="27"/>
      <c r="AO21" s="30">
        <f t="shared" si="16"/>
        <v>222.00000000006747</v>
      </c>
      <c r="AP21" s="38">
        <v>19</v>
      </c>
      <c r="AR21" s="8">
        <v>0.757638888888889</v>
      </c>
      <c r="AS21" s="8">
        <v>0.8104166666666667</v>
      </c>
      <c r="AT21" s="32">
        <f t="shared" si="17"/>
        <v>1859.9999999999934</v>
      </c>
      <c r="AU21" s="11">
        <v>300</v>
      </c>
      <c r="AV21" s="8">
        <v>0.8215277777777777</v>
      </c>
      <c r="AW21" s="11">
        <f t="shared" si="18"/>
        <v>19.99999999999833</v>
      </c>
      <c r="AX21" s="33">
        <f t="shared" si="19"/>
        <v>2179.999999999992</v>
      </c>
      <c r="AY21" s="38">
        <v>19</v>
      </c>
      <c r="BA21" s="1">
        <f t="shared" si="20"/>
        <v>38</v>
      </c>
      <c r="BB21" s="39">
        <v>20</v>
      </c>
    </row>
    <row r="22" spans="1:54" ht="12.75">
      <c r="A22" s="42">
        <v>204</v>
      </c>
      <c r="B22" s="43" t="s">
        <v>10</v>
      </c>
      <c r="C22" s="43" t="s">
        <v>102</v>
      </c>
      <c r="D22" s="40"/>
      <c r="E22" s="8">
        <v>0.475000000000001</v>
      </c>
      <c r="F22" s="9">
        <v>0.48309027777777774</v>
      </c>
      <c r="G22" s="10">
        <f t="shared" si="0"/>
        <v>0.006357388316151204</v>
      </c>
      <c r="H22" s="10">
        <f t="shared" si="1"/>
        <v>0.00979381443298969</v>
      </c>
      <c r="I22" s="10">
        <f t="shared" si="2"/>
        <v>0.008090277777776766</v>
      </c>
      <c r="J22" s="7">
        <f t="shared" si="3"/>
        <v>0</v>
      </c>
      <c r="K22" s="7">
        <f t="shared" si="4"/>
        <v>0</v>
      </c>
      <c r="L22" s="12">
        <f t="shared" si="5"/>
        <v>0</v>
      </c>
      <c r="M22" s="8">
        <v>0.50625</v>
      </c>
      <c r="N22" s="13">
        <f t="shared" si="6"/>
        <v>8.633094239485217E-11</v>
      </c>
      <c r="P22" s="8">
        <v>0.5083333333333333</v>
      </c>
      <c r="Q22" s="9">
        <v>0.5279861111111112</v>
      </c>
      <c r="R22" s="12">
        <f t="shared" si="7"/>
        <v>492</v>
      </c>
      <c r="S22" s="8">
        <v>0.5465277777777778</v>
      </c>
      <c r="T22" s="13">
        <f t="shared" si="8"/>
        <v>1.2989609388114332E-12</v>
      </c>
      <c r="U22" s="3"/>
      <c r="V22" s="8">
        <v>0.548611111111111</v>
      </c>
      <c r="W22" s="9">
        <v>0.5565625</v>
      </c>
      <c r="X22" s="12">
        <f t="shared" si="21"/>
        <v>12</v>
      </c>
      <c r="Y22" s="8">
        <v>0.5638888888888889</v>
      </c>
      <c r="Z22" s="13">
        <f t="shared" si="10"/>
        <v>10.000000000000838</v>
      </c>
      <c r="AA22" s="7"/>
      <c r="AB22" s="8">
        <v>0.6145833333333334</v>
      </c>
      <c r="AC22" s="9">
        <v>0.6225</v>
      </c>
      <c r="AD22" s="9">
        <f t="shared" si="11"/>
        <v>0.007916666666666683</v>
      </c>
      <c r="AE22" s="12">
        <f t="shared" si="12"/>
        <v>12.999999999911218</v>
      </c>
      <c r="AF22" s="8">
        <v>0.6458333333333334</v>
      </c>
      <c r="AG22" s="13">
        <f t="shared" si="13"/>
        <v>0</v>
      </c>
      <c r="AH22" s="3"/>
      <c r="AI22" s="8">
        <v>0.6479166666666667</v>
      </c>
      <c r="AJ22" s="9">
        <v>0.6691087962962963</v>
      </c>
      <c r="AK22" s="12">
        <f t="shared" si="14"/>
        <v>150</v>
      </c>
      <c r="AL22" s="8">
        <v>0.6965277777777777</v>
      </c>
      <c r="AM22" s="26">
        <f t="shared" si="15"/>
        <v>9.592326932761353E-12</v>
      </c>
      <c r="AN22" s="27"/>
      <c r="AO22" s="30">
        <f t="shared" si="16"/>
        <v>677.0000000000092</v>
      </c>
      <c r="AP22" s="38">
        <v>25</v>
      </c>
      <c r="AR22" s="8">
        <v>0.765972222222222</v>
      </c>
      <c r="AS22" s="8">
        <v>0.8090277777777778</v>
      </c>
      <c r="AT22" s="32">
        <f t="shared" si="17"/>
        <v>1020.0000000000156</v>
      </c>
      <c r="AU22" s="12">
        <v>220</v>
      </c>
      <c r="AV22" s="8">
        <v>0.8263888888888888</v>
      </c>
      <c r="AW22" s="11">
        <f t="shared" si="18"/>
        <v>0</v>
      </c>
      <c r="AX22" s="33">
        <f t="shared" si="19"/>
        <v>1240.0000000000155</v>
      </c>
      <c r="AY22" s="38">
        <v>16</v>
      </c>
      <c r="BA22" s="1">
        <f t="shared" si="20"/>
        <v>41</v>
      </c>
      <c r="BB22" s="39">
        <v>21</v>
      </c>
    </row>
    <row r="23" spans="1:54" ht="12.75">
      <c r="A23" s="42">
        <v>30</v>
      </c>
      <c r="B23" s="43" t="s">
        <v>13</v>
      </c>
      <c r="C23" s="43" t="s">
        <v>92</v>
      </c>
      <c r="D23" s="42"/>
      <c r="E23" s="8">
        <v>0.461805555555556</v>
      </c>
      <c r="F23" s="9">
        <v>0.4693287037037037</v>
      </c>
      <c r="G23" s="10">
        <f t="shared" si="0"/>
        <v>0.006357388316151204</v>
      </c>
      <c r="H23" s="10">
        <f t="shared" si="1"/>
        <v>0.00979381443298969</v>
      </c>
      <c r="I23" s="10">
        <f t="shared" si="2"/>
        <v>0.007523148148147696</v>
      </c>
      <c r="J23" s="7">
        <f t="shared" si="3"/>
        <v>0</v>
      </c>
      <c r="K23" s="7">
        <f t="shared" si="4"/>
        <v>0</v>
      </c>
      <c r="L23" s="12">
        <f t="shared" si="5"/>
        <v>0</v>
      </c>
      <c r="M23" s="8">
        <v>0.4930555555555556</v>
      </c>
      <c r="N23" s="13">
        <f t="shared" si="6"/>
        <v>3.836930773104541E-11</v>
      </c>
      <c r="P23" s="8">
        <v>0.49583333333333335</v>
      </c>
      <c r="Q23" s="9">
        <v>0.5087152777777778</v>
      </c>
      <c r="R23" s="12">
        <f t="shared" si="7"/>
        <v>89</v>
      </c>
      <c r="S23" s="8">
        <v>0.5340277777777778</v>
      </c>
      <c r="T23" s="13">
        <f t="shared" si="8"/>
        <v>0</v>
      </c>
      <c r="U23" s="3"/>
      <c r="V23" s="8">
        <v>0.5361111111111111</v>
      </c>
      <c r="W23" s="9">
        <v>0.5457407407407407</v>
      </c>
      <c r="X23" s="12">
        <f t="shared" si="21"/>
        <v>129</v>
      </c>
      <c r="Y23" s="8">
        <v>0.5513888888888888</v>
      </c>
      <c r="Z23" s="13">
        <f t="shared" si="10"/>
        <v>9.99999999999924</v>
      </c>
      <c r="AA23" s="7"/>
      <c r="AB23" s="8">
        <v>0.6034722222222222</v>
      </c>
      <c r="AC23" s="9">
        <v>0.6116782407407407</v>
      </c>
      <c r="AD23" s="9">
        <f t="shared" si="11"/>
        <v>0.008206018518518543</v>
      </c>
      <c r="AE23" s="12">
        <f t="shared" si="12"/>
        <v>57.0000000000412</v>
      </c>
      <c r="AF23" s="8">
        <v>0.6347222222222222</v>
      </c>
      <c r="AG23" s="13">
        <f t="shared" si="13"/>
        <v>0</v>
      </c>
      <c r="AH23" s="3"/>
      <c r="AI23" s="8">
        <v>0.6368055555555555</v>
      </c>
      <c r="AJ23" s="9">
        <v>0.656724537037037</v>
      </c>
      <c r="AK23" s="12">
        <f t="shared" si="14"/>
        <v>40</v>
      </c>
      <c r="AL23" s="8">
        <v>0.6854166666666667</v>
      </c>
      <c r="AM23" s="26">
        <f t="shared" si="15"/>
        <v>6.994405055138486E-13</v>
      </c>
      <c r="AN23" s="27"/>
      <c r="AO23" s="30">
        <f t="shared" si="16"/>
        <v>325.00000000007947</v>
      </c>
      <c r="AP23" s="38">
        <v>23</v>
      </c>
      <c r="AR23" s="8">
        <v>0.753472222222222</v>
      </c>
      <c r="AS23" s="8">
        <v>0.8027777777777777</v>
      </c>
      <c r="AT23" s="32">
        <f t="shared" si="17"/>
        <v>1560.0000000000136</v>
      </c>
      <c r="AU23" s="12">
        <v>100</v>
      </c>
      <c r="AV23" s="8">
        <v>0.8256944444444444</v>
      </c>
      <c r="AW23" s="11">
        <f t="shared" si="18"/>
        <v>140.0000000000027</v>
      </c>
      <c r="AX23" s="33">
        <f t="shared" si="19"/>
        <v>1800.0000000000164</v>
      </c>
      <c r="AY23" s="38">
        <v>18</v>
      </c>
      <c r="BA23" s="1">
        <f t="shared" si="20"/>
        <v>41</v>
      </c>
      <c r="BB23" s="39">
        <v>22</v>
      </c>
    </row>
    <row r="24" spans="1:54" ht="12.75">
      <c r="A24" s="42">
        <v>28</v>
      </c>
      <c r="B24" s="43" t="s">
        <v>30</v>
      </c>
      <c r="C24" s="43" t="s">
        <v>91</v>
      </c>
      <c r="D24" s="42"/>
      <c r="E24" s="8">
        <v>0.4583333333333333</v>
      </c>
      <c r="F24" s="9">
        <v>0.4689699074074074</v>
      </c>
      <c r="G24" s="10">
        <f t="shared" si="0"/>
        <v>0.006357388316151204</v>
      </c>
      <c r="H24" s="10">
        <f t="shared" si="1"/>
        <v>0.00979381443298969</v>
      </c>
      <c r="I24" s="10">
        <f t="shared" si="2"/>
        <v>0.01063657407407409</v>
      </c>
      <c r="J24" s="7">
        <f t="shared" si="3"/>
        <v>0</v>
      </c>
      <c r="K24" s="7">
        <f t="shared" si="4"/>
        <v>60</v>
      </c>
      <c r="L24" s="12">
        <f t="shared" si="5"/>
        <v>60</v>
      </c>
      <c r="M24" s="8">
        <v>0.4923611111111111</v>
      </c>
      <c r="N24" s="13">
        <f t="shared" si="6"/>
        <v>39.99999999999986</v>
      </c>
      <c r="P24" s="8">
        <v>0.49513888888888885</v>
      </c>
      <c r="Q24" s="9">
        <v>0.5086458333333334</v>
      </c>
      <c r="R24" s="12">
        <f t="shared" si="7"/>
        <v>35</v>
      </c>
      <c r="S24" s="8">
        <v>0.5333333333333333</v>
      </c>
      <c r="T24" s="13">
        <f t="shared" si="8"/>
        <v>4.996003610813204E-13</v>
      </c>
      <c r="U24" s="3"/>
      <c r="V24" s="8">
        <v>0.5354166666666667</v>
      </c>
      <c r="W24" s="9">
        <v>0.5437962962962963</v>
      </c>
      <c r="X24" s="12">
        <f t="shared" si="21"/>
        <v>21</v>
      </c>
      <c r="Y24" s="8">
        <v>0.55</v>
      </c>
      <c r="Z24" s="13">
        <f t="shared" si="10"/>
        <v>8.743006318923108E-13</v>
      </c>
      <c r="AA24" s="7"/>
      <c r="AB24" s="8">
        <v>0.6027777777777777</v>
      </c>
      <c r="AC24" s="9">
        <v>0.611574074074074</v>
      </c>
      <c r="AD24" s="9">
        <f t="shared" si="11"/>
        <v>0.008796296296296302</v>
      </c>
      <c r="AE24" s="12">
        <f t="shared" si="12"/>
        <v>157.00000000000085</v>
      </c>
      <c r="AF24" s="8">
        <v>0.6340277777777777</v>
      </c>
      <c r="AG24" s="13">
        <f t="shared" si="13"/>
        <v>0</v>
      </c>
      <c r="AH24" s="3"/>
      <c r="AI24" s="8">
        <v>0.6361111111111112</v>
      </c>
      <c r="AJ24" s="9">
        <v>0.655636574074074</v>
      </c>
      <c r="AK24" s="12">
        <f t="shared" si="14"/>
        <v>6</v>
      </c>
      <c r="AL24" s="8">
        <v>0.6847222222222222</v>
      </c>
      <c r="AM24" s="26">
        <f t="shared" si="15"/>
        <v>9.592326932761353E-12</v>
      </c>
      <c r="AN24" s="27"/>
      <c r="AO24" s="30">
        <f t="shared" si="16"/>
        <v>319.0000000000117</v>
      </c>
      <c r="AP24" s="38">
        <v>21</v>
      </c>
      <c r="AR24" s="8">
        <v>0.75</v>
      </c>
      <c r="AS24" s="8">
        <v>0.8069444444444445</v>
      </c>
      <c r="AT24" s="32">
        <f t="shared" si="17"/>
        <v>2220.000000000002</v>
      </c>
      <c r="AU24" s="12">
        <v>100</v>
      </c>
      <c r="AV24" s="8">
        <v>0.8333333333333334</v>
      </c>
      <c r="AW24" s="11">
        <f t="shared" si="18"/>
        <v>300.0000000000005</v>
      </c>
      <c r="AX24" s="33">
        <f t="shared" si="19"/>
        <v>2620.0000000000023</v>
      </c>
      <c r="AY24" s="38">
        <v>22</v>
      </c>
      <c r="BA24" s="1">
        <f t="shared" si="20"/>
        <v>43</v>
      </c>
      <c r="BB24" s="39">
        <v>23</v>
      </c>
    </row>
    <row r="25" spans="1:54" ht="12.75">
      <c r="A25" s="42">
        <v>32</v>
      </c>
      <c r="B25" s="43" t="s">
        <v>15</v>
      </c>
      <c r="C25" s="43" t="s">
        <v>94</v>
      </c>
      <c r="D25" s="40"/>
      <c r="E25" s="8">
        <v>0.472916666666668</v>
      </c>
      <c r="F25" s="9">
        <v>0.48059027777777774</v>
      </c>
      <c r="G25" s="10">
        <f t="shared" si="0"/>
        <v>0.006357388316151204</v>
      </c>
      <c r="H25" s="10">
        <f t="shared" si="1"/>
        <v>0.00979381443298969</v>
      </c>
      <c r="I25" s="10">
        <f t="shared" si="2"/>
        <v>0.007673611111109757</v>
      </c>
      <c r="J25" s="7">
        <f t="shared" si="3"/>
        <v>0</v>
      </c>
      <c r="K25" s="7">
        <f t="shared" si="4"/>
        <v>0</v>
      </c>
      <c r="L25" s="12">
        <f t="shared" si="5"/>
        <v>0</v>
      </c>
      <c r="M25" s="8">
        <v>0.5041666666666667</v>
      </c>
      <c r="N25" s="13">
        <f t="shared" si="6"/>
        <v>1.1510792319313623E-10</v>
      </c>
      <c r="P25" s="8">
        <v>0.50625</v>
      </c>
      <c r="Q25" s="9">
        <v>0.5206018518518518</v>
      </c>
      <c r="R25" s="12">
        <f t="shared" si="7"/>
        <v>34</v>
      </c>
      <c r="S25" s="8">
        <v>0.5444444444444444</v>
      </c>
      <c r="T25" s="13">
        <f t="shared" si="8"/>
        <v>0</v>
      </c>
      <c r="U25" s="3"/>
      <c r="V25" s="8">
        <v>0.5465277777777778</v>
      </c>
      <c r="W25" s="9">
        <v>0.5547337962962963</v>
      </c>
      <c r="X25" s="12">
        <f t="shared" si="21"/>
        <v>6</v>
      </c>
      <c r="Y25" s="8">
        <v>0.5611111111111111</v>
      </c>
      <c r="Z25" s="13">
        <f t="shared" si="10"/>
        <v>0</v>
      </c>
      <c r="AA25" s="7"/>
      <c r="AB25" s="8">
        <v>0.6131944444444445</v>
      </c>
      <c r="AC25" s="9">
        <v>0.6224305555555555</v>
      </c>
      <c r="AD25" s="9">
        <f t="shared" si="11"/>
        <v>0.009236111111111</v>
      </c>
      <c r="AE25" s="12">
        <f t="shared" si="12"/>
        <v>133.0000000001074</v>
      </c>
      <c r="AF25" s="8">
        <v>0.6486111111111111</v>
      </c>
      <c r="AG25" s="13">
        <f t="shared" si="13"/>
        <v>59.99999999999979</v>
      </c>
      <c r="AH25" s="3"/>
      <c r="AI25" s="8">
        <v>0.6506944444444445</v>
      </c>
      <c r="AJ25" s="9">
        <v>0.6693171296296296</v>
      </c>
      <c r="AK25" s="12">
        <f t="shared" si="14"/>
        <v>68</v>
      </c>
      <c r="AL25" s="8">
        <v>0.6993055555555556</v>
      </c>
      <c r="AM25" s="26">
        <f t="shared" si="15"/>
        <v>6.994405055138486E-13</v>
      </c>
      <c r="AN25" s="27"/>
      <c r="AO25" s="30">
        <f t="shared" si="16"/>
        <v>301.000000000223</v>
      </c>
      <c r="AP25" s="38">
        <v>20</v>
      </c>
      <c r="AR25" s="8">
        <v>0.764583333333333</v>
      </c>
      <c r="AS25" s="37">
        <v>0.8458333333333333</v>
      </c>
      <c r="AT25" s="32">
        <f t="shared" si="17"/>
        <v>4320.000000000033</v>
      </c>
      <c r="AU25" s="11">
        <f>120+620</f>
        <v>740</v>
      </c>
      <c r="AV25" s="8">
        <v>0.8458333333333333</v>
      </c>
      <c r="AW25" s="11">
        <f t="shared" si="18"/>
        <v>270.00000000000546</v>
      </c>
      <c r="AX25" s="33">
        <f t="shared" si="19"/>
        <v>5330.000000000038</v>
      </c>
      <c r="AY25" s="38">
        <v>24</v>
      </c>
      <c r="BA25" s="1">
        <f t="shared" si="20"/>
        <v>44</v>
      </c>
      <c r="BB25" s="39">
        <v>24</v>
      </c>
    </row>
    <row r="26" spans="1:50" ht="12.75">
      <c r="A26" s="42">
        <v>7</v>
      </c>
      <c r="B26" s="43" t="s">
        <v>1</v>
      </c>
      <c r="C26" s="43" t="s">
        <v>80</v>
      </c>
      <c r="D26" s="42" t="s">
        <v>78</v>
      </c>
      <c r="E26" s="8">
        <v>0.465277777777778</v>
      </c>
      <c r="F26" s="9">
        <v>0.47331018518518514</v>
      </c>
      <c r="G26" s="10">
        <f t="shared" si="0"/>
        <v>0.006357388316151204</v>
      </c>
      <c r="H26" s="10">
        <f t="shared" si="1"/>
        <v>0.00979381443298969</v>
      </c>
      <c r="I26" s="10">
        <f t="shared" si="2"/>
        <v>0.008032407407407127</v>
      </c>
      <c r="J26" s="7">
        <f t="shared" si="3"/>
        <v>0</v>
      </c>
      <c r="K26" s="7">
        <f t="shared" si="4"/>
        <v>0</v>
      </c>
      <c r="L26" s="12">
        <f t="shared" si="5"/>
        <v>0</v>
      </c>
      <c r="M26" s="8">
        <v>0.49652777777777773</v>
      </c>
      <c r="N26" s="13">
        <f t="shared" si="6"/>
        <v>2.398081733190338E-11</v>
      </c>
      <c r="P26" s="8">
        <v>0.4993055555555555</v>
      </c>
      <c r="Q26" s="9">
        <v>0.5129050925925925</v>
      </c>
      <c r="R26" s="12">
        <f t="shared" si="7"/>
        <v>27</v>
      </c>
      <c r="S26" s="8">
        <v>0.5375</v>
      </c>
      <c r="T26" s="13">
        <f t="shared" si="8"/>
        <v>4.996003610813204E-13</v>
      </c>
      <c r="U26" s="3"/>
      <c r="V26" s="8">
        <v>0.5395833333333333</v>
      </c>
      <c r="W26" s="9">
        <v>0.547511574074074</v>
      </c>
      <c r="X26" s="12">
        <f t="shared" si="21"/>
        <v>14</v>
      </c>
      <c r="Y26" s="8">
        <v>0.5541666666666667</v>
      </c>
      <c r="Z26" s="13">
        <f t="shared" si="10"/>
        <v>8.743006318923108E-13</v>
      </c>
      <c r="AA26" s="7"/>
      <c r="AB26" s="8">
        <v>0.6069444444444444</v>
      </c>
      <c r="AC26" s="9">
        <v>0.6147916666666667</v>
      </c>
      <c r="AD26" s="9">
        <f t="shared" si="11"/>
        <v>0.007847222222222339</v>
      </c>
      <c r="AE26" s="12">
        <f t="shared" si="12"/>
        <v>13.99999999996573</v>
      </c>
      <c r="AF26" s="8">
        <v>0.6381944444444444</v>
      </c>
      <c r="AG26" s="13">
        <f t="shared" si="13"/>
        <v>0</v>
      </c>
      <c r="AH26" s="3"/>
      <c r="AI26" s="8">
        <v>0.6402777777777778</v>
      </c>
      <c r="AJ26" s="9">
        <v>0.6595949074074074</v>
      </c>
      <c r="AK26" s="12">
        <f t="shared" si="14"/>
        <v>8</v>
      </c>
      <c r="AL26" s="8">
        <v>0.688888888888889</v>
      </c>
      <c r="AM26" s="26">
        <f t="shared" si="15"/>
        <v>6.994405055138486E-13</v>
      </c>
      <c r="AN26" s="27"/>
      <c r="AO26" s="30">
        <f t="shared" si="16"/>
        <v>62.999999999991786</v>
      </c>
      <c r="AP26" s="38">
        <v>17</v>
      </c>
      <c r="AR26" s="8">
        <v>0.756944444444444</v>
      </c>
      <c r="AS26" s="34"/>
      <c r="AT26" s="35"/>
      <c r="AU26" s="36"/>
      <c r="AV26" s="34"/>
      <c r="AW26" s="36"/>
      <c r="AX26" s="35"/>
    </row>
    <row r="27" spans="1:50" ht="12.75">
      <c r="A27" s="42">
        <v>37</v>
      </c>
      <c r="B27" s="43" t="s">
        <v>8</v>
      </c>
      <c r="C27" s="43" t="s">
        <v>98</v>
      </c>
      <c r="D27" s="42" t="s">
        <v>82</v>
      </c>
      <c r="E27" s="8">
        <v>0.473611111111112</v>
      </c>
      <c r="F27" s="9">
        <v>0.4816666666666667</v>
      </c>
      <c r="G27" s="10">
        <f t="shared" si="0"/>
        <v>0.006357388316151204</v>
      </c>
      <c r="H27" s="10">
        <f t="shared" si="1"/>
        <v>0.00979381443298969</v>
      </c>
      <c r="I27" s="10">
        <f t="shared" si="2"/>
        <v>0.008055555555554705</v>
      </c>
      <c r="J27" s="7">
        <f t="shared" si="3"/>
        <v>0</v>
      </c>
      <c r="K27" s="7">
        <f t="shared" si="4"/>
        <v>0</v>
      </c>
      <c r="L27" s="12">
        <f t="shared" si="5"/>
        <v>0</v>
      </c>
      <c r="M27" s="8">
        <v>0.5048611111111111</v>
      </c>
      <c r="N27" s="13">
        <f t="shared" si="6"/>
        <v>7.673861546209082E-11</v>
      </c>
      <c r="P27" s="8">
        <v>0.5069444444444444</v>
      </c>
      <c r="Q27" s="9">
        <v>0.5207638888888889</v>
      </c>
      <c r="R27" s="12">
        <f t="shared" si="7"/>
        <v>8</v>
      </c>
      <c r="S27" s="8">
        <v>0.545138888888889</v>
      </c>
      <c r="T27" s="13">
        <f t="shared" si="8"/>
        <v>1.2989609388114332E-12</v>
      </c>
      <c r="U27" s="3"/>
      <c r="V27" s="7"/>
      <c r="W27" s="7"/>
      <c r="X27" s="12"/>
      <c r="Y27" s="7"/>
      <c r="Z27" s="13"/>
      <c r="AA27" s="7"/>
      <c r="AB27" s="7"/>
      <c r="AC27" s="7"/>
      <c r="AD27" s="9"/>
      <c r="AE27" s="12"/>
      <c r="AF27" s="7"/>
      <c r="AG27" s="13"/>
      <c r="AI27" s="7"/>
      <c r="AJ27" s="7"/>
      <c r="AK27" s="12"/>
      <c r="AL27" s="7"/>
      <c r="AM27" s="26"/>
      <c r="AN27" s="28"/>
      <c r="AO27" s="30"/>
      <c r="AR27" s="34"/>
      <c r="AS27" s="34"/>
      <c r="AT27" s="35"/>
      <c r="AU27" s="36"/>
      <c r="AV27" s="34"/>
      <c r="AW27" s="36"/>
      <c r="AX27" s="35"/>
    </row>
    <row r="29" spans="6:45" ht="12.75">
      <c r="F29" s="1" t="s">
        <v>35</v>
      </c>
      <c r="G29" s="1">
        <v>48.5</v>
      </c>
      <c r="K29" s="1" t="s">
        <v>43</v>
      </c>
      <c r="M29" s="3">
        <v>0.03125</v>
      </c>
      <c r="P29" s="1" t="s">
        <v>35</v>
      </c>
      <c r="Q29" s="14">
        <v>45.75</v>
      </c>
      <c r="S29" s="1" t="s">
        <v>48</v>
      </c>
      <c r="T29" s="3">
        <v>0.03819444444444444</v>
      </c>
      <c r="V29" s="1" t="s">
        <v>35</v>
      </c>
      <c r="W29" s="14">
        <v>38</v>
      </c>
      <c r="Y29" s="1" t="s">
        <v>48</v>
      </c>
      <c r="Z29" s="3">
        <v>0.014583333333333332</v>
      </c>
      <c r="AB29" s="5" t="s">
        <v>46</v>
      </c>
      <c r="AC29" s="4">
        <v>2.3148148148148147E-05</v>
      </c>
      <c r="AD29" s="4"/>
      <c r="AF29" s="1" t="s">
        <v>48</v>
      </c>
      <c r="AG29" s="3">
        <v>0.03125</v>
      </c>
      <c r="AI29" s="1" t="s">
        <v>35</v>
      </c>
      <c r="AJ29" s="14">
        <v>42.7</v>
      </c>
      <c r="AL29" s="1" t="s">
        <v>48</v>
      </c>
      <c r="AM29" s="29">
        <v>0.04861111111111111</v>
      </c>
      <c r="AN29" s="29"/>
      <c r="AR29" s="1" t="s">
        <v>63</v>
      </c>
      <c r="AS29" s="3">
        <v>0.03125</v>
      </c>
    </row>
    <row r="30" spans="6:36" ht="12.75">
      <c r="F30" s="5" t="s">
        <v>36</v>
      </c>
      <c r="G30" s="1">
        <v>2</v>
      </c>
      <c r="P30" s="1" t="s">
        <v>37</v>
      </c>
      <c r="Q30" s="14">
        <v>15.3</v>
      </c>
      <c r="V30" s="1" t="s">
        <v>37</v>
      </c>
      <c r="W30" s="14">
        <v>7.4</v>
      </c>
      <c r="AI30" s="1" t="s">
        <v>37</v>
      </c>
      <c r="AJ30" s="14">
        <v>19.92</v>
      </c>
    </row>
    <row r="31" spans="6:53" ht="12.75">
      <c r="F31" s="1" t="s">
        <v>37</v>
      </c>
      <c r="G31" s="1">
        <v>9.4</v>
      </c>
      <c r="P31" s="1" t="s">
        <v>44</v>
      </c>
      <c r="Q31" s="6">
        <f>Q30/Q29/24</f>
        <v>0.013934426229508197</v>
      </c>
      <c r="V31" s="1" t="s">
        <v>44</v>
      </c>
      <c r="W31" s="6">
        <f>W30/W29/24</f>
        <v>0.0081140350877193</v>
      </c>
      <c r="AI31" s="1" t="s">
        <v>44</v>
      </c>
      <c r="AJ31" s="6">
        <f>AJ30/AJ29/24</f>
        <v>0.019437939110070256</v>
      </c>
      <c r="BA31" s="46" t="s">
        <v>105</v>
      </c>
    </row>
    <row r="32" spans="6:56" ht="12.75">
      <c r="F32" s="15" t="s">
        <v>45</v>
      </c>
      <c r="G32" s="6">
        <f>G31/G29/24</f>
        <v>0.008075601374570448</v>
      </c>
      <c r="P32" s="16" t="s">
        <v>46</v>
      </c>
      <c r="Q32" s="4">
        <v>2.3148148148148147E-05</v>
      </c>
      <c r="V32" s="16" t="s">
        <v>46</v>
      </c>
      <c r="W32" s="4">
        <v>2.3148148148148147E-05</v>
      </c>
      <c r="AI32" s="16" t="s">
        <v>46</v>
      </c>
      <c r="AJ32" s="4">
        <v>2.3148148148148147E-05</v>
      </c>
      <c r="AS32" s="1" t="s">
        <v>64</v>
      </c>
      <c r="AV32" s="1" t="s">
        <v>43</v>
      </c>
      <c r="AW32" s="3">
        <v>0.0625</v>
      </c>
      <c r="BA32" s="50" t="s">
        <v>84</v>
      </c>
      <c r="BB32" s="51"/>
      <c r="BC32" s="52"/>
      <c r="BD32" s="11">
        <f>15+13</f>
        <v>28</v>
      </c>
    </row>
    <row r="33" spans="45:56" ht="12.75">
      <c r="AS33" s="1" t="s">
        <v>65</v>
      </c>
      <c r="BA33" s="50" t="s">
        <v>82</v>
      </c>
      <c r="BB33" s="51"/>
      <c r="BC33" s="52"/>
      <c r="BD33" s="11">
        <f>20+7</f>
        <v>27</v>
      </c>
    </row>
    <row r="34" spans="45:56" ht="12.75">
      <c r="AS34" s="1" t="s">
        <v>66</v>
      </c>
      <c r="BA34" s="47" t="s">
        <v>75</v>
      </c>
      <c r="BB34" s="48"/>
      <c r="BC34" s="49"/>
      <c r="BD34" s="11">
        <f>17+3</f>
        <v>20</v>
      </c>
    </row>
    <row r="35" spans="45:56" ht="12.75">
      <c r="AS35" s="1" t="s">
        <v>67</v>
      </c>
      <c r="BA35" s="50" t="s">
        <v>78</v>
      </c>
      <c r="BB35" s="51"/>
      <c r="BC35" s="52"/>
      <c r="BD35" s="11">
        <f>8+1</f>
        <v>9</v>
      </c>
    </row>
    <row r="36" spans="45:56" ht="12.75">
      <c r="AS36" s="1" t="s">
        <v>68</v>
      </c>
      <c r="BA36" s="53" t="s">
        <v>106</v>
      </c>
      <c r="BB36" s="53"/>
      <c r="BC36" s="53"/>
      <c r="BD36" s="11">
        <f>4</f>
        <v>4</v>
      </c>
    </row>
    <row r="37" ht="12.75">
      <c r="AS37" s="1" t="s">
        <v>69</v>
      </c>
    </row>
  </sheetData>
  <mergeCells count="1">
    <mergeCell ref="BA36:BC3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elmars</cp:lastModifiedBy>
  <cp:lastPrinted>2006-04-01T11:44:29Z</cp:lastPrinted>
  <dcterms:created xsi:type="dcterms:W3CDTF">2006-02-15T17:54:07Z</dcterms:created>
  <dcterms:modified xsi:type="dcterms:W3CDTF">2006-04-05T10:44:42Z</dcterms:modified>
  <cp:category/>
  <cp:version/>
  <cp:contentType/>
  <cp:contentStatus/>
</cp:coreProperties>
</file>